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ersonal-Daten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Anleitung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CHF #'##0.00"/>
  </numFmts>
  <fonts count="5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sz val="10"/>
    </font>
    <font>
      <name val="Calibri"/>
      <sz val="10"/>
    </font>
    <font>
      <name val="Calibri"/>
      <b val="1"/>
      <color rgb="00FFFFFF"/>
      <sz val="11"/>
    </font>
  </fonts>
  <fills count="8">
    <fill>
      <patternFill/>
    </fill>
    <fill>
      <patternFill patternType="gray125"/>
    </fill>
    <fill>
      <patternFill patternType="solid">
        <fgColor rgb="00FFFBEB"/>
        <bgColor rgb="00FFFBEB"/>
      </patternFill>
    </fill>
    <fill>
      <patternFill patternType="solid">
        <fgColor rgb="000F766E"/>
        <bgColor rgb="000F766E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CCFBF1"/>
        <bgColor rgb="00CCFBF1"/>
      </patternFill>
    </fill>
    <fill>
      <patternFill patternType="solid">
        <fgColor rgb="0014B8A6"/>
        <b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3" fillId="0" borderId="0" pivotButton="0" quotePrefix="0" xfId="0"/>
    <xf numFmtId="164" fontId="0" fillId="2" borderId="1" pivotButton="0" quotePrefix="0" xfId="0"/>
    <xf numFmtId="0" fontId="4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4" borderId="1" pivotButton="0" quotePrefix="0" xfId="0"/>
    <xf numFmtId="164" fontId="3" fillId="4" borderId="1" pivotButton="0" quotePrefix="0" xfId="0"/>
    <xf numFmtId="10" fontId="3" fillId="4" borderId="1" pivotButton="0" quotePrefix="0" xfId="0"/>
    <xf numFmtId="0" fontId="4" fillId="7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5" borderId="1" pivotButton="0" quotePrefix="0" xfId="0"/>
    <xf numFmtId="164" fontId="3" fillId="5" borderId="1" pivotButton="0" quotePrefix="0" xfId="0"/>
    <xf numFmtId="10" fontId="3" fillId="5" borderId="1" pivotButton="0" quotePrefix="0" xfId="0"/>
    <xf numFmtId="0" fontId="0" fillId="2" borderId="1" pivotButton="0" quotePrefix="0" xfId="0"/>
    <xf numFmtId="10" fontId="0" fillId="2" borderId="1" pivotButton="0" quotePrefix="0" xfId="0"/>
    <xf numFmtId="0" fontId="0" fillId="6" borderId="1" pivotButton="0" quotePrefix="0" xfId="0"/>
    <xf numFmtId="0" fontId="2" fillId="6" borderId="1" pivotButton="0" quotePrefix="0" xfId="0"/>
    <xf numFmtId="164" fontId="2" fillId="6" borderId="1" pivotButton="0" quotePrefix="0" xfId="0"/>
    <xf numFmtId="10" fontId="2" fillId="6" borderId="1" pivotButton="0" quotePrefix="0" xfId="0"/>
    <xf numFmtId="0" fontId="2" fillId="4" borderId="1" pivotButton="0" quotePrefix="0" xfId="0"/>
    <xf numFmtId="164" fontId="2" fillId="5" borderId="1" pivotButton="0" quotePrefix="0" xfId="0"/>
    <xf numFmtId="164" fontId="2" fillId="4" borderId="1" pivotButton="0" quotePrefix="0" xfId="0"/>
    <xf numFmtId="0" fontId="2" fillId="5" borderId="1" pivotButton="0" quotePrefix="0" xfId="0"/>
    <xf numFmtId="10" fontId="2" fillId="4" borderId="1" pivotButton="0" quotePrefix="0" xfId="0"/>
    <xf numFmtId="10" fontId="2" fillId="5" borderId="1" pivotButton="0" quotePrefix="0" xfId="0"/>
    <xf numFmtId="0" fontId="0" fillId="4" borderId="1" pivotButton="0" quotePrefix="0" xfId="0"/>
    <xf numFmtId="164" fontId="0" fillId="4" borderId="1" pivotButton="0" quotePrefix="0" xfId="0"/>
    <xf numFmtId="0" fontId="0" fillId="5" borderId="1" pivotButton="0" quotePrefix="0" xfId="0"/>
    <xf numFmtId="164" fontId="0" fillId="5" borderId="1" pivotButton="0" quotePrefix="0" xfId="0"/>
    <xf numFmtId="0" fontId="2" fillId="4" borderId="1" applyAlignment="1" pivotButton="0" quotePrefix="0" xfId="0">
      <alignment vertical="top" wrapText="1"/>
    </xf>
    <xf numFmtId="0" fontId="3" fillId="4" borderId="1" applyAlignment="1" pivotButton="0" quotePrefix="0" xfId="0">
      <alignment vertical="top" wrapText="1"/>
    </xf>
    <xf numFmtId="0" fontId="2" fillId="5" borderId="1" applyAlignment="1" pivotButton="0" quotePrefix="0" xfId="0">
      <alignment vertical="top" wrapText="1"/>
    </xf>
    <xf numFmtId="0" fontId="3" fillId="5" borderId="1" applyAlignment="1" pivotButton="0" quotePrefix="0" xfId="0">
      <alignment vertical="top" wrapText="1"/>
    </xf>
  </cellXfs>
  <cellStyles count="1">
    <cellStyle name="Normal" xfId="0" builtinId="0" hidden="0"/>
  </cellStyles>
  <dxfs count="2">
    <dxf>
      <fill>
        <patternFill patternType="solid">
          <fgColor rgb="00FEE2E2"/>
          <bgColor rgb="00FEE2E2"/>
        </patternFill>
      </fill>
    </dxf>
    <dxf>
      <fill>
        <patternFill patternType="solid">
          <fgColor rgb="00DCFCE7"/>
          <b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BU- und NBU-Prämien je Mitarbeitende(r)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'Dashboard'!B23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'Dashboard'!$A$24:$A$33</f>
            </numRef>
          </cat>
          <val>
            <numRef>
              <f>'Dashboard'!$B$24:$B$33</f>
            </numRef>
          </val>
        </ser>
        <ser>
          <idx val="1"/>
          <order val="1"/>
          <tx>
            <strRef>
              <f>'Dashboard'!C23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'Dashboard'!$A$24:$A$33</f>
            </numRef>
          </cat>
          <val>
            <numRef>
              <f>'Dashboard'!$C$24:$C$33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Mitarbeitende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CHF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Bruttolohnsumme nach Abteilung</a:t>
            </a:r>
          </a:p>
        </rich>
      </tx>
    </title>
    <plotArea>
      <pieChart>
        <varyColors val="1"/>
        <ser>
          <idx val="0"/>
          <order val="0"/>
          <tx>
            <strRef>
              <f>'Dashboard'!B14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'Dashboard'!$A$15:$A$20</f>
            </numRef>
          </cat>
          <val>
            <numRef>
              <f>'Dashboard'!$B$15:$B$20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4</col>
      <colOff>0</colOff>
      <row>2</row>
      <rowOff>0</rowOff>
    </from>
    <ext cx="720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19</row>
      <rowOff>0</rowOff>
    </from>
    <ext cx="504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9"/>
  <sheetViews>
    <sheetView workbookViewId="0">
      <pane xSplit="2" ySplit="8" topLeftCell="C9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6" customWidth="1" min="1" max="1"/>
    <col width="12" customWidth="1" min="2" max="2"/>
    <col width="14" customWidth="1" min="3" max="3"/>
    <col width="12" customWidth="1" min="4" max="4"/>
    <col width="14" customWidth="1" min="5" max="5"/>
    <col width="10" customWidth="1" min="6" max="6"/>
    <col width="13" customWidth="1" min="7" max="7"/>
    <col width="13" customWidth="1" min="8" max="8"/>
    <col width="10" customWidth="1" min="9" max="9"/>
    <col width="9" customWidth="1" min="10" max="10"/>
    <col width="15" customWidth="1" min="11" max="11"/>
    <col width="9" customWidth="1" min="12" max="12"/>
    <col width="16" customWidth="1" min="13" max="13"/>
    <col width="13" customWidth="1" min="14" max="14"/>
    <col width="16" customWidth="1" min="15" max="15"/>
    <col width="2" customWidth="1" min="16" max="16"/>
    <col width="14" customWidth="1" min="17" max="17"/>
    <col width="11" customWidth="1" min="18" max="18"/>
    <col width="12" customWidth="1" min="19" max="19"/>
  </cols>
  <sheetData>
    <row r="1" ht="26" customHeight="1">
      <c r="A1" s="1" t="inlineStr">
        <is>
          <t>UVG- und NBU-Prämienabzug — Lohnperiode Juli 2026</t>
        </is>
      </c>
    </row>
    <row r="2"/>
    <row r="3">
      <c r="A3" s="2" t="inlineStr">
        <is>
          <t>Firma:</t>
        </is>
      </c>
      <c r="B3" s="3" t="inlineStr">
        <is>
          <t>Muster Industrie AG, Bahnhofstrasse 12, 8001 Zürich</t>
        </is>
      </c>
    </row>
    <row r="4">
      <c r="A4" s="2" t="inlineStr">
        <is>
          <t>UID-Nummer:</t>
        </is>
      </c>
      <c r="B4" s="3" t="inlineStr">
        <is>
          <t>CHE-123.456.789 MWST</t>
        </is>
      </c>
    </row>
    <row r="5">
      <c r="A5" s="2" t="inlineStr">
        <is>
          <t>UVG-Höchstlohn Jahr (CHF):</t>
        </is>
      </c>
      <c r="C5" s="4" t="n">
        <v>148200</v>
      </c>
    </row>
    <row r="6">
      <c r="A6" s="2" t="inlineStr">
        <is>
          <t>UVG-Höchstlohn Monat (CHF):</t>
        </is>
      </c>
      <c r="C6" s="4">
        <f>C5/12</f>
        <v/>
      </c>
    </row>
    <row r="7"/>
    <row r="8" ht="34" customHeight="1">
      <c r="A8" s="5" t="inlineStr">
        <is>
          <t>Nr.</t>
        </is>
      </c>
      <c r="B8" s="5" t="inlineStr">
        <is>
          <t>Personal-Nr.</t>
        </is>
      </c>
      <c r="C8" s="5" t="inlineStr">
        <is>
          <t>Name</t>
        </is>
      </c>
      <c r="D8" s="5" t="inlineStr">
        <is>
          <t>Vorname</t>
        </is>
      </c>
      <c r="E8" s="5" t="inlineStr">
        <is>
          <t>Abteilung</t>
        </is>
      </c>
      <c r="F8" s="5" t="inlineStr">
        <is>
          <t>Wochen-
stunden</t>
        </is>
      </c>
      <c r="G8" s="5" t="inlineStr">
        <is>
          <t>Bruttolohn
Monat (CHF)</t>
        </is>
      </c>
      <c r="H8" s="5" t="inlineStr">
        <is>
          <t>Versicherter
Lohn (CHF)</t>
        </is>
      </c>
      <c r="I8" s="5" t="inlineStr">
        <is>
          <t>NBU-
pflichtig</t>
        </is>
      </c>
      <c r="J8" s="5" t="inlineStr">
        <is>
          <t>BU-Satz
(%)</t>
        </is>
      </c>
      <c r="K8" s="5" t="inlineStr">
        <is>
          <t>BU-Prämie
Arbeitgeber (CHF)</t>
        </is>
      </c>
      <c r="L8" s="5" t="inlineStr">
        <is>
          <t>NBU-Satz
(%)</t>
        </is>
      </c>
      <c r="M8" s="5" t="inlineStr">
        <is>
          <t>NBU-Prämie
Arbeitnehmer (CHF)</t>
        </is>
      </c>
      <c r="N8" s="5" t="inlineStr">
        <is>
          <t>Abzug vom
Lohn (CHF)</t>
        </is>
      </c>
      <c r="O8" s="5" t="inlineStr">
        <is>
          <t>Nettolohn nach
UVG-Abzug (CHF)</t>
        </is>
      </c>
    </row>
    <row r="9">
      <c r="A9" s="6" t="n">
        <v>1</v>
      </c>
      <c r="B9" s="6" t="inlineStr">
        <is>
          <t>P-1001</t>
        </is>
      </c>
      <c r="C9" s="7" t="inlineStr">
        <is>
          <t>Meier</t>
        </is>
      </c>
      <c r="D9" s="7" t="inlineStr">
        <is>
          <t>Andrea</t>
        </is>
      </c>
      <c r="E9" s="6" t="inlineStr">
        <is>
          <t>Produktion</t>
        </is>
      </c>
      <c r="F9" s="6" t="n">
        <v>42</v>
      </c>
      <c r="G9" s="8" t="n">
        <v>6200</v>
      </c>
      <c r="H9" s="8">
        <f>MIN(G9,$C$6)</f>
        <v/>
      </c>
      <c r="I9" s="6">
        <f>IF(F9&gt;=8,"Ja","Nein")</f>
        <v/>
      </c>
      <c r="J9" s="9">
        <f>IFERROR(VLOOKUP(E9,$Q$9:$S$14,2,FALSE),0)</f>
        <v/>
      </c>
      <c r="K9" s="8">
        <f>H9*J9</f>
        <v/>
      </c>
      <c r="L9" s="9">
        <f>IFERROR(VLOOKUP(E9,$Q$9:$S$14,3,FALSE),0)</f>
        <v/>
      </c>
      <c r="M9" s="8">
        <f>IF(I9="Ja",H9*L9,0)</f>
        <v/>
      </c>
      <c r="N9" s="8">
        <f>M9</f>
        <v/>
      </c>
      <c r="O9" s="8">
        <f>G9-N9</f>
        <v/>
      </c>
      <c r="Q9" s="10" t="inlineStr">
        <is>
          <t>Abteilung</t>
        </is>
      </c>
      <c r="R9" s="10" t="inlineStr">
        <is>
          <t>BU-Satz (%)</t>
        </is>
      </c>
      <c r="S9" s="10" t="inlineStr">
        <is>
          <t>NBU-Satz (%)</t>
        </is>
      </c>
    </row>
    <row r="10">
      <c r="A10" s="11" t="n">
        <v>2</v>
      </c>
      <c r="B10" s="11" t="inlineStr">
        <is>
          <t>P-1002</t>
        </is>
      </c>
      <c r="C10" s="12" t="inlineStr">
        <is>
          <t>Kunz</t>
        </is>
      </c>
      <c r="D10" s="12" t="inlineStr">
        <is>
          <t>Markus</t>
        </is>
      </c>
      <c r="E10" s="11" t="inlineStr">
        <is>
          <t>Verkauf</t>
        </is>
      </c>
      <c r="F10" s="11" t="n">
        <v>42</v>
      </c>
      <c r="G10" s="13" t="n">
        <v>7100</v>
      </c>
      <c r="H10" s="13">
        <f>MIN(G10,$C$6)</f>
        <v/>
      </c>
      <c r="I10" s="11">
        <f>IF(F10&gt;=8,"Ja","Nein")</f>
        <v/>
      </c>
      <c r="J10" s="14">
        <f>IFERROR(VLOOKUP(E10,$Q$9:$S$14,2,FALSE),0)</f>
        <v/>
      </c>
      <c r="K10" s="13">
        <f>H10*J10</f>
        <v/>
      </c>
      <c r="L10" s="14">
        <f>IFERROR(VLOOKUP(E10,$Q$9:$S$14,3,FALSE),0)</f>
        <v/>
      </c>
      <c r="M10" s="13">
        <f>IF(I10="Ja",H10*L10,0)</f>
        <v/>
      </c>
      <c r="N10" s="13">
        <f>M10</f>
        <v/>
      </c>
      <c r="O10" s="13">
        <f>G10-N10</f>
        <v/>
      </c>
      <c r="Q10" s="15" t="inlineStr">
        <is>
          <t>Produktion</t>
        </is>
      </c>
      <c r="R10" s="16" t="n">
        <v>0.0045</v>
      </c>
      <c r="S10" s="16" t="n">
        <v>0.0125</v>
      </c>
    </row>
    <row r="11">
      <c r="A11" s="6" t="n">
        <v>3</v>
      </c>
      <c r="B11" s="6" t="inlineStr">
        <is>
          <t>P-1003</t>
        </is>
      </c>
      <c r="C11" s="7" t="inlineStr">
        <is>
          <t>Steiner</t>
        </is>
      </c>
      <c r="D11" s="7" t="inlineStr">
        <is>
          <t>Sandra</t>
        </is>
      </c>
      <c r="E11" s="6" t="inlineStr">
        <is>
          <t>Verwaltung</t>
        </is>
      </c>
      <c r="F11" s="6" t="n">
        <v>42</v>
      </c>
      <c r="G11" s="8" t="n">
        <v>6800</v>
      </c>
      <c r="H11" s="8">
        <f>MIN(G11,$C$6)</f>
        <v/>
      </c>
      <c r="I11" s="6">
        <f>IF(F11&gt;=8,"Ja","Nein")</f>
        <v/>
      </c>
      <c r="J11" s="9">
        <f>IFERROR(VLOOKUP(E11,$Q$9:$S$14,2,FALSE),0)</f>
        <v/>
      </c>
      <c r="K11" s="8">
        <f>H11*J11</f>
        <v/>
      </c>
      <c r="L11" s="9">
        <f>IFERROR(VLOOKUP(E11,$Q$9:$S$14,3,FALSE),0)</f>
        <v/>
      </c>
      <c r="M11" s="8">
        <f>IF(I11="Ja",H11*L11,0)</f>
        <v/>
      </c>
      <c r="N11" s="8">
        <f>M11</f>
        <v/>
      </c>
      <c r="O11" s="8">
        <f>G11-N11</f>
        <v/>
      </c>
      <c r="Q11" s="15" t="inlineStr">
        <is>
          <t>Verkauf</t>
        </is>
      </c>
      <c r="R11" s="16" t="n">
        <v>0.0012</v>
      </c>
      <c r="S11" s="16" t="n">
        <v>0.0095</v>
      </c>
    </row>
    <row r="12">
      <c r="A12" s="11" t="n">
        <v>4</v>
      </c>
      <c r="B12" s="11" t="inlineStr">
        <is>
          <t>P-1004</t>
        </is>
      </c>
      <c r="C12" s="12" t="inlineStr">
        <is>
          <t>Baumann</t>
        </is>
      </c>
      <c r="D12" s="12" t="inlineStr">
        <is>
          <t>Thomas</t>
        </is>
      </c>
      <c r="E12" s="11" t="inlineStr">
        <is>
          <t>Logistik</t>
        </is>
      </c>
      <c r="F12" s="11" t="n">
        <v>42</v>
      </c>
      <c r="G12" s="13" t="n">
        <v>5900</v>
      </c>
      <c r="H12" s="13">
        <f>MIN(G12,$C$6)</f>
        <v/>
      </c>
      <c r="I12" s="11">
        <f>IF(F12&gt;=8,"Ja","Nein")</f>
        <v/>
      </c>
      <c r="J12" s="14">
        <f>IFERROR(VLOOKUP(E12,$Q$9:$S$14,2,FALSE),0)</f>
        <v/>
      </c>
      <c r="K12" s="13">
        <f>H12*J12</f>
        <v/>
      </c>
      <c r="L12" s="14">
        <f>IFERROR(VLOOKUP(E12,$Q$9:$S$14,3,FALSE),0)</f>
        <v/>
      </c>
      <c r="M12" s="13">
        <f>IF(I12="Ja",H12*L12,0)</f>
        <v/>
      </c>
      <c r="N12" s="13">
        <f>M12</f>
        <v/>
      </c>
      <c r="O12" s="13">
        <f>G12-N12</f>
        <v/>
      </c>
      <c r="Q12" s="15" t="inlineStr">
        <is>
          <t>Verwaltung</t>
        </is>
      </c>
      <c r="R12" s="16" t="n">
        <v>0.0008</v>
      </c>
      <c r="S12" s="16" t="n">
        <v>0.008</v>
      </c>
    </row>
    <row r="13">
      <c r="A13" s="6" t="n">
        <v>5</v>
      </c>
      <c r="B13" s="6" t="inlineStr">
        <is>
          <t>P-1005</t>
        </is>
      </c>
      <c r="C13" s="7" t="inlineStr">
        <is>
          <t>Fischer</t>
        </is>
      </c>
      <c r="D13" s="7" t="inlineStr">
        <is>
          <t>Reto</t>
        </is>
      </c>
      <c r="E13" s="6" t="inlineStr">
        <is>
          <t>IT</t>
        </is>
      </c>
      <c r="F13" s="6" t="n">
        <v>42</v>
      </c>
      <c r="G13" s="8" t="n">
        <v>8500</v>
      </c>
      <c r="H13" s="8">
        <f>MIN(G13,$C$6)</f>
        <v/>
      </c>
      <c r="I13" s="6">
        <f>IF(F13&gt;=8,"Ja","Nein")</f>
        <v/>
      </c>
      <c r="J13" s="9">
        <f>IFERROR(VLOOKUP(E13,$Q$9:$S$14,2,FALSE),0)</f>
        <v/>
      </c>
      <c r="K13" s="8">
        <f>H13*J13</f>
        <v/>
      </c>
      <c r="L13" s="9">
        <f>IFERROR(VLOOKUP(E13,$Q$9:$S$14,3,FALSE),0)</f>
        <v/>
      </c>
      <c r="M13" s="8">
        <f>IF(I13="Ja",H13*L13,0)</f>
        <v/>
      </c>
      <c r="N13" s="8">
        <f>M13</f>
        <v/>
      </c>
      <c r="O13" s="8">
        <f>G13-N13</f>
        <v/>
      </c>
      <c r="Q13" s="15" t="inlineStr">
        <is>
          <t>Logistik</t>
        </is>
      </c>
      <c r="R13" s="16" t="n">
        <v>0.0035</v>
      </c>
      <c r="S13" s="16" t="n">
        <v>0.011</v>
      </c>
    </row>
    <row r="14">
      <c r="A14" s="11" t="n">
        <v>6</v>
      </c>
      <c r="B14" s="11" t="inlineStr">
        <is>
          <t>P-1006</t>
        </is>
      </c>
      <c r="C14" s="12" t="inlineStr">
        <is>
          <t>Brunner</t>
        </is>
      </c>
      <c r="D14" s="12" t="inlineStr">
        <is>
          <t>Nicole</t>
        </is>
      </c>
      <c r="E14" s="11" t="inlineStr">
        <is>
          <t>Marketing</t>
        </is>
      </c>
      <c r="F14" s="11" t="n">
        <v>42</v>
      </c>
      <c r="G14" s="13" t="n">
        <v>7300</v>
      </c>
      <c r="H14" s="13">
        <f>MIN(G14,$C$6)</f>
        <v/>
      </c>
      <c r="I14" s="11">
        <f>IF(F14&gt;=8,"Ja","Nein")</f>
        <v/>
      </c>
      <c r="J14" s="14">
        <f>IFERROR(VLOOKUP(E14,$Q$9:$S$14,2,FALSE),0)</f>
        <v/>
      </c>
      <c r="K14" s="13">
        <f>H14*J14</f>
        <v/>
      </c>
      <c r="L14" s="14">
        <f>IFERROR(VLOOKUP(E14,$Q$9:$S$14,3,FALSE),0)</f>
        <v/>
      </c>
      <c r="M14" s="13">
        <f>IF(I14="Ja",H14*L14,0)</f>
        <v/>
      </c>
      <c r="N14" s="13">
        <f>M14</f>
        <v/>
      </c>
      <c r="O14" s="13">
        <f>G14-N14</f>
        <v/>
      </c>
      <c r="Q14" s="15" t="inlineStr">
        <is>
          <t>IT</t>
        </is>
      </c>
      <c r="R14" s="16" t="n">
        <v>0.001</v>
      </c>
      <c r="S14" s="16" t="n">
        <v>0.008500000000000001</v>
      </c>
    </row>
    <row r="15">
      <c r="A15" s="6" t="n">
        <v>7</v>
      </c>
      <c r="B15" s="6" t="inlineStr">
        <is>
          <t>P-1007</t>
        </is>
      </c>
      <c r="C15" s="7" t="inlineStr">
        <is>
          <t>Widmer</t>
        </is>
      </c>
      <c r="D15" s="7" t="inlineStr">
        <is>
          <t>Stefan</t>
        </is>
      </c>
      <c r="E15" s="6" t="inlineStr">
        <is>
          <t>Produktion</t>
        </is>
      </c>
      <c r="F15" s="6" t="n">
        <v>42</v>
      </c>
      <c r="G15" s="8" t="n">
        <v>6100</v>
      </c>
      <c r="H15" s="8">
        <f>MIN(G15,$C$6)</f>
        <v/>
      </c>
      <c r="I15" s="6">
        <f>IF(F15&gt;=8,"Ja","Nein")</f>
        <v/>
      </c>
      <c r="J15" s="9">
        <f>IFERROR(VLOOKUP(E15,$Q$9:$S$14,2,FALSE),0)</f>
        <v/>
      </c>
      <c r="K15" s="8">
        <f>H15*J15</f>
        <v/>
      </c>
      <c r="L15" s="9">
        <f>IFERROR(VLOOKUP(E15,$Q$9:$S$14,3,FALSE),0)</f>
        <v/>
      </c>
      <c r="M15" s="8">
        <f>IF(I15="Ja",H15*L15,0)</f>
        <v/>
      </c>
      <c r="N15" s="8">
        <f>M15</f>
        <v/>
      </c>
      <c r="O15" s="8">
        <f>G15-N15</f>
        <v/>
      </c>
      <c r="Q15" s="15" t="inlineStr">
        <is>
          <t>Marketing</t>
        </is>
      </c>
      <c r="R15" s="16" t="n">
        <v>0.0011</v>
      </c>
      <c r="S15" s="16" t="n">
        <v>0.008999999999999999</v>
      </c>
    </row>
    <row r="16">
      <c r="A16" s="11" t="n">
        <v>8</v>
      </c>
      <c r="B16" s="11" t="inlineStr">
        <is>
          <t>P-1008</t>
        </is>
      </c>
      <c r="C16" s="12" t="inlineStr">
        <is>
          <t>Zimmermann</t>
        </is>
      </c>
      <c r="D16" s="12" t="inlineStr">
        <is>
          <t>Claudia</t>
        </is>
      </c>
      <c r="E16" s="11" t="inlineStr">
        <is>
          <t>Verkauf</t>
        </is>
      </c>
      <c r="F16" s="11" t="n">
        <v>6</v>
      </c>
      <c r="G16" s="13" t="n">
        <v>1200</v>
      </c>
      <c r="H16" s="13">
        <f>MIN(G16,$C$6)</f>
        <v/>
      </c>
      <c r="I16" s="11">
        <f>IF(F16&gt;=8,"Ja","Nein")</f>
        <v/>
      </c>
      <c r="J16" s="14">
        <f>IFERROR(VLOOKUP(E16,$Q$9:$S$14,2,FALSE),0)</f>
        <v/>
      </c>
      <c r="K16" s="13">
        <f>H16*J16</f>
        <v/>
      </c>
      <c r="L16" s="14">
        <f>IFERROR(VLOOKUP(E16,$Q$9:$S$14,3,FALSE),0)</f>
        <v/>
      </c>
      <c r="M16" s="13">
        <f>IF(I16="Ja",H16*L16,0)</f>
        <v/>
      </c>
      <c r="N16" s="13">
        <f>M16</f>
        <v/>
      </c>
      <c r="O16" s="13">
        <f>G16-N16</f>
        <v/>
      </c>
    </row>
    <row r="17">
      <c r="A17" s="6" t="n">
        <v>9</v>
      </c>
      <c r="B17" s="6" t="inlineStr">
        <is>
          <t>P-1009</t>
        </is>
      </c>
      <c r="C17" s="7" t="inlineStr">
        <is>
          <t>Huber</t>
        </is>
      </c>
      <c r="D17" s="7" t="inlineStr">
        <is>
          <t>Daniel</t>
        </is>
      </c>
      <c r="E17" s="6" t="inlineStr">
        <is>
          <t>Logistik</t>
        </is>
      </c>
      <c r="F17" s="6" t="n">
        <v>42</v>
      </c>
      <c r="G17" s="8" t="n">
        <v>6400</v>
      </c>
      <c r="H17" s="8">
        <f>MIN(G17,$C$6)</f>
        <v/>
      </c>
      <c r="I17" s="6">
        <f>IF(F17&gt;=8,"Ja","Nein")</f>
        <v/>
      </c>
      <c r="J17" s="9">
        <f>IFERROR(VLOOKUP(E17,$Q$9:$S$14,2,FALSE),0)</f>
        <v/>
      </c>
      <c r="K17" s="8">
        <f>H17*J17</f>
        <v/>
      </c>
      <c r="L17" s="9">
        <f>IFERROR(VLOOKUP(E17,$Q$9:$S$14,3,FALSE),0)</f>
        <v/>
      </c>
      <c r="M17" s="8">
        <f>IF(I17="Ja",H17*L17,0)</f>
        <v/>
      </c>
      <c r="N17" s="8">
        <f>M17</f>
        <v/>
      </c>
      <c r="O17" s="8">
        <f>G17-N17</f>
        <v/>
      </c>
    </row>
    <row r="18">
      <c r="A18" s="11" t="n">
        <v>10</v>
      </c>
      <c r="B18" s="11" t="inlineStr">
        <is>
          <t>P-1010</t>
        </is>
      </c>
      <c r="C18" s="12" t="inlineStr">
        <is>
          <t>Keller</t>
        </is>
      </c>
      <c r="D18" s="12" t="inlineStr">
        <is>
          <t>Simone</t>
        </is>
      </c>
      <c r="E18" s="11" t="inlineStr">
        <is>
          <t>Verwaltung</t>
        </is>
      </c>
      <c r="F18" s="11" t="n">
        <v>42</v>
      </c>
      <c r="G18" s="13" t="n">
        <v>12500</v>
      </c>
      <c r="H18" s="13">
        <f>MIN(G18,$C$6)</f>
        <v/>
      </c>
      <c r="I18" s="11">
        <f>IF(F18&gt;=8,"Ja","Nein")</f>
        <v/>
      </c>
      <c r="J18" s="14">
        <f>IFERROR(VLOOKUP(E18,$Q$9:$S$14,2,FALSE),0)</f>
        <v/>
      </c>
      <c r="K18" s="13">
        <f>H18*J18</f>
        <v/>
      </c>
      <c r="L18" s="14">
        <f>IFERROR(VLOOKUP(E18,$Q$9:$S$14,3,FALSE),0)</f>
        <v/>
      </c>
      <c r="M18" s="13">
        <f>IF(I18="Ja",H18*L18,0)</f>
        <v/>
      </c>
      <c r="N18" s="13">
        <f>M18</f>
        <v/>
      </c>
      <c r="O18" s="13">
        <f>G18-N18</f>
        <v/>
      </c>
    </row>
    <row r="19">
      <c r="A19" s="17" t="n"/>
      <c r="B19" s="17" t="n"/>
      <c r="C19" s="18" t="inlineStr">
        <is>
          <t>Total / Durchschnitt</t>
        </is>
      </c>
      <c r="D19" s="17" t="n"/>
      <c r="E19" s="17" t="n"/>
      <c r="F19" s="18">
        <f>SUM(F9:F18)</f>
        <v/>
      </c>
      <c r="G19" s="19">
        <f>SUM(G9:G18)</f>
        <v/>
      </c>
      <c r="H19" s="19">
        <f>SUM(H9:H18)</f>
        <v/>
      </c>
      <c r="I19" s="18">
        <f>COUNTIF(I9:I18,"Ja")&amp;" von "&amp;COUNTA(I9:I18)</f>
        <v/>
      </c>
      <c r="J19" s="20">
        <f>IFERROR(AVERAGE(J9:J18),0)</f>
        <v/>
      </c>
      <c r="K19" s="19">
        <f>SUM(K9:K18)</f>
        <v/>
      </c>
      <c r="L19" s="20">
        <f>IFERROR(AVERAGE(L9:L18),0)</f>
        <v/>
      </c>
      <c r="M19" s="19">
        <f>SUM(M9:M18)</f>
        <v/>
      </c>
      <c r="N19" s="19">
        <f>SUM(N9:N18)</f>
        <v/>
      </c>
      <c r="O19" s="19">
        <f>SUM(O9:O18)</f>
        <v/>
      </c>
    </row>
  </sheetData>
  <mergeCells count="1">
    <mergeCell ref="A1:O1"/>
  </mergeCells>
  <conditionalFormatting sqref="I9:I18">
    <cfRule type="expression" priority="1" dxfId="0" stopIfTrue="1">
      <formula>I9="Nein"</formula>
    </cfRule>
    <cfRule type="expression" priority="2" dxfId="1" stopIfTrue="1">
      <formula>I9="Ja"</formula>
    </cfRule>
  </conditionalFormatting>
  <conditionalFormatting sqref="G9:G18">
    <cfRule type="expression" priority="3" dxfId="0" stopIfTrue="1">
      <formula>G9&gt;$C$5/12</formula>
    </cfRule>
  </conditionalFormatting>
  <dataValidations count="1">
    <dataValidation sqref="E9:E18" showErrorMessage="1" showInputMessage="1" allowBlank="1" type="list">
      <formula1>"Produktion,Verkauf,Verwaltung,Logistik,IT,Marketing"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selection activeCell="A1" sqref="A1"/>
    </sheetView>
  </sheetViews>
  <sheetFormatPr baseColWidth="8" defaultRowHeight="15"/>
  <cols>
    <col width="34" customWidth="1" min="1" max="1"/>
    <col width="18" customWidth="1" min="2" max="2"/>
  </cols>
  <sheetData>
    <row r="1" ht="26" customHeight="1">
      <c r="A1" s="1" t="inlineStr">
        <is>
          <t>Dashboard — UVG/NBU Prämienübersicht</t>
        </is>
      </c>
    </row>
    <row r="2"/>
    <row r="3">
      <c r="A3" s="10" t="inlineStr">
        <is>
          <t>Kennzahl</t>
        </is>
      </c>
      <c r="B3" s="10" t="inlineStr">
        <is>
          <t>Wert</t>
        </is>
      </c>
    </row>
    <row r="4">
      <c r="A4" s="7" t="inlineStr">
        <is>
          <t>Anzahl Mitarbeitende</t>
        </is>
      </c>
      <c r="B4" s="21">
        <f>COUNTA('Personal-Daten'!C9:C18)</f>
        <v/>
      </c>
    </row>
    <row r="5">
      <c r="A5" s="12" t="inlineStr">
        <is>
          <t>Totale Bruttolohnsumme (CHF)</t>
        </is>
      </c>
      <c r="B5" s="22">
        <f>'Personal-Daten'!G19</f>
        <v/>
      </c>
    </row>
    <row r="6">
      <c r="A6" s="7" t="inlineStr">
        <is>
          <t>Totale BU-Prämien Arbeitgeber (CHF)</t>
        </is>
      </c>
      <c r="B6" s="23">
        <f>'Personal-Daten'!K19</f>
        <v/>
      </c>
    </row>
    <row r="7">
      <c r="A7" s="12" t="inlineStr">
        <is>
          <t>Totale NBU-Prämien Arbeitnehmer (CHF)</t>
        </is>
      </c>
      <c r="B7" s="22">
        <f>'Personal-Daten'!M19</f>
        <v/>
      </c>
    </row>
    <row r="8">
      <c r="A8" s="7" t="inlineStr">
        <is>
          <t>Total Abzug Arbeitnehmer (CHF)</t>
        </is>
      </c>
      <c r="B8" s="23">
        <f>'Personal-Daten'!N19</f>
        <v/>
      </c>
    </row>
    <row r="9">
      <c r="A9" s="12" t="inlineStr">
        <is>
          <t>Anzahl NBU-pflichtig</t>
        </is>
      </c>
      <c r="B9" s="24">
        <f>COUNTIF('Personal-Daten'!I9:I18,"Ja")</f>
        <v/>
      </c>
    </row>
    <row r="10">
      <c r="A10" s="7" t="inlineStr">
        <is>
          <t>Durchschnittlicher NBU-Satz (%)</t>
        </is>
      </c>
      <c r="B10" s="25">
        <f>'Personal-Daten'!L19</f>
        <v/>
      </c>
    </row>
    <row r="11">
      <c r="A11" s="12" t="inlineStr">
        <is>
          <t>Anteil NBU-Abzug am Bruttolohn (%)</t>
        </is>
      </c>
      <c r="B11" s="26">
        <f>IFERROR('Personal-Daten'!N19/'Personal-Daten'!G19,0)</f>
        <v/>
      </c>
    </row>
    <row r="12"/>
    <row r="13"/>
    <row r="14">
      <c r="A14" s="10" t="inlineStr">
        <is>
          <t>Abteilung</t>
        </is>
      </c>
      <c r="B14" s="10" t="inlineStr">
        <is>
          <t>Bruttolohnsumme (CHF)</t>
        </is>
      </c>
      <c r="C14" s="10" t="inlineStr">
        <is>
          <t>NBU-Prämie (CHF)</t>
        </is>
      </c>
    </row>
    <row r="15">
      <c r="A15" s="27" t="inlineStr">
        <is>
          <t>Produktion</t>
        </is>
      </c>
      <c r="B15" s="28">
        <f>SUMIF('Personal-Daten'!$E$9:$E$18,A15,'Personal-Daten'!$G$9:$G$18)</f>
        <v/>
      </c>
      <c r="C15" s="28">
        <f>SUMIF('Personal-Daten'!$E$9:$E$18,A15,'Personal-Daten'!$M$9:$M$18)</f>
        <v/>
      </c>
    </row>
    <row r="16">
      <c r="A16" s="29" t="inlineStr">
        <is>
          <t>Verkauf</t>
        </is>
      </c>
      <c r="B16" s="30">
        <f>SUMIF('Personal-Daten'!$E$9:$E$18,A16,'Personal-Daten'!$G$9:$G$18)</f>
        <v/>
      </c>
      <c r="C16" s="30">
        <f>SUMIF('Personal-Daten'!$E$9:$E$18,A16,'Personal-Daten'!$M$9:$M$18)</f>
        <v/>
      </c>
    </row>
    <row r="17">
      <c r="A17" s="27" t="inlineStr">
        <is>
          <t>Verwaltung</t>
        </is>
      </c>
      <c r="B17" s="28">
        <f>SUMIF('Personal-Daten'!$E$9:$E$18,A17,'Personal-Daten'!$G$9:$G$18)</f>
        <v/>
      </c>
      <c r="C17" s="28">
        <f>SUMIF('Personal-Daten'!$E$9:$E$18,A17,'Personal-Daten'!$M$9:$M$18)</f>
        <v/>
      </c>
    </row>
    <row r="18">
      <c r="A18" s="29" t="inlineStr">
        <is>
          <t>Logistik</t>
        </is>
      </c>
      <c r="B18" s="30">
        <f>SUMIF('Personal-Daten'!$E$9:$E$18,A18,'Personal-Daten'!$G$9:$G$18)</f>
        <v/>
      </c>
      <c r="C18" s="30">
        <f>SUMIF('Personal-Daten'!$E$9:$E$18,A18,'Personal-Daten'!$M$9:$M$18)</f>
        <v/>
      </c>
    </row>
    <row r="19">
      <c r="A19" s="27" t="inlineStr">
        <is>
          <t>IT</t>
        </is>
      </c>
      <c r="B19" s="28">
        <f>SUMIF('Personal-Daten'!$E$9:$E$18,A19,'Personal-Daten'!$G$9:$G$18)</f>
        <v/>
      </c>
      <c r="C19" s="28">
        <f>SUMIF('Personal-Daten'!$E$9:$E$18,A19,'Personal-Daten'!$M$9:$M$18)</f>
        <v/>
      </c>
    </row>
    <row r="20">
      <c r="A20" s="29" t="inlineStr">
        <is>
          <t>Marketing</t>
        </is>
      </c>
      <c r="B20" s="30">
        <f>SUMIF('Personal-Daten'!$E$9:$E$18,A20,'Personal-Daten'!$G$9:$G$18)</f>
        <v/>
      </c>
      <c r="C20" s="30">
        <f>SUMIF('Personal-Daten'!$E$9:$E$18,A20,'Personal-Daten'!$M$9:$M$18)</f>
        <v/>
      </c>
    </row>
    <row r="21"/>
    <row r="22"/>
    <row r="23">
      <c r="A23" s="10" t="inlineStr">
        <is>
          <t>Name</t>
        </is>
      </c>
      <c r="B23" s="10" t="inlineStr">
        <is>
          <t>BU-Prämie AG (CHF)</t>
        </is>
      </c>
      <c r="C23" s="10" t="inlineStr">
        <is>
          <t>NBU-Prämie AN (CHF)</t>
        </is>
      </c>
    </row>
    <row r="24">
      <c r="A24" s="27">
        <f>'Personal-Daten'!C9&amp;" "&amp;'Personal-Daten'!D9</f>
        <v/>
      </c>
      <c r="B24" s="28">
        <f>'Personal-Daten'!K9</f>
        <v/>
      </c>
      <c r="C24" s="28">
        <f>'Personal-Daten'!M9</f>
        <v/>
      </c>
    </row>
    <row r="25">
      <c r="A25" s="29">
        <f>'Personal-Daten'!C10&amp;" "&amp;'Personal-Daten'!D10</f>
        <v/>
      </c>
      <c r="B25" s="30">
        <f>'Personal-Daten'!K10</f>
        <v/>
      </c>
      <c r="C25" s="30">
        <f>'Personal-Daten'!M10</f>
        <v/>
      </c>
    </row>
    <row r="26">
      <c r="A26" s="27">
        <f>'Personal-Daten'!C11&amp;" "&amp;'Personal-Daten'!D11</f>
        <v/>
      </c>
      <c r="B26" s="28">
        <f>'Personal-Daten'!K11</f>
        <v/>
      </c>
      <c r="C26" s="28">
        <f>'Personal-Daten'!M11</f>
        <v/>
      </c>
    </row>
    <row r="27">
      <c r="A27" s="29">
        <f>'Personal-Daten'!C12&amp;" "&amp;'Personal-Daten'!D12</f>
        <v/>
      </c>
      <c r="B27" s="30">
        <f>'Personal-Daten'!K12</f>
        <v/>
      </c>
      <c r="C27" s="30">
        <f>'Personal-Daten'!M12</f>
        <v/>
      </c>
    </row>
    <row r="28">
      <c r="A28" s="27">
        <f>'Personal-Daten'!C13&amp;" "&amp;'Personal-Daten'!D13</f>
        <v/>
      </c>
      <c r="B28" s="28">
        <f>'Personal-Daten'!K13</f>
        <v/>
      </c>
      <c r="C28" s="28">
        <f>'Personal-Daten'!M13</f>
        <v/>
      </c>
    </row>
    <row r="29">
      <c r="A29" s="29">
        <f>'Personal-Daten'!C14&amp;" "&amp;'Personal-Daten'!D14</f>
        <v/>
      </c>
      <c r="B29" s="30">
        <f>'Personal-Daten'!K14</f>
        <v/>
      </c>
      <c r="C29" s="30">
        <f>'Personal-Daten'!M14</f>
        <v/>
      </c>
    </row>
    <row r="30">
      <c r="A30" s="27">
        <f>'Personal-Daten'!C15&amp;" "&amp;'Personal-Daten'!D15</f>
        <v/>
      </c>
      <c r="B30" s="28">
        <f>'Personal-Daten'!K15</f>
        <v/>
      </c>
      <c r="C30" s="28">
        <f>'Personal-Daten'!M15</f>
        <v/>
      </c>
    </row>
    <row r="31">
      <c r="A31" s="29">
        <f>'Personal-Daten'!C16&amp;" "&amp;'Personal-Daten'!D16</f>
        <v/>
      </c>
      <c r="B31" s="30">
        <f>'Personal-Daten'!K16</f>
        <v/>
      </c>
      <c r="C31" s="30">
        <f>'Personal-Daten'!M16</f>
        <v/>
      </c>
    </row>
    <row r="32">
      <c r="A32" s="27">
        <f>'Personal-Daten'!C17&amp;" "&amp;'Personal-Daten'!D17</f>
        <v/>
      </c>
      <c r="B32" s="28">
        <f>'Personal-Daten'!K17</f>
        <v/>
      </c>
      <c r="C32" s="28">
        <f>'Personal-Daten'!M17</f>
        <v/>
      </c>
    </row>
    <row r="33">
      <c r="A33" s="29">
        <f>'Personal-Daten'!C18&amp;" "&amp;'Personal-Daten'!D18</f>
        <v/>
      </c>
      <c r="B33" s="30">
        <f>'Personal-Daten'!K18</f>
        <v/>
      </c>
      <c r="C33" s="30">
        <f>'Personal-Daten'!M18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26" customWidth="1" min="1" max="1"/>
    <col width="95" customWidth="1" min="2" max="2"/>
  </cols>
  <sheetData>
    <row r="1" ht="26" customHeight="1">
      <c r="A1" s="1" t="inlineStr">
        <is>
          <t>Anleitung — UVG/NBU-Prämienabzug Vorlage</t>
        </is>
      </c>
    </row>
    <row r="2"/>
    <row r="3" ht="40" customHeight="1">
      <c r="A3" s="31" t="inlineStr">
        <is>
          <t>Zweck</t>
        </is>
      </c>
      <c r="B3" s="32" t="inlineStr">
        <is>
          <t>Diese Vorlage berechnet automatisch die monatlichen UVG-Prämien (Berufsunfall BU) und NBU-Prämien (Nichtberufsunfall) pro Mitarbeitenden sowie den Lohnabzug für die Arbeitnehmenden.</t>
        </is>
      </c>
    </row>
    <row r="4" ht="40" customHeight="1">
      <c r="A4" s="33" t="inlineStr">
        <is>
          <t>Sheet Personal-Daten</t>
        </is>
      </c>
      <c r="B4" s="34" t="inlineStr">
        <is>
          <t>Enthält die Mitarbeiterliste mit Bruttolohn, Wochenstunden, Abteilung sowie alle Berechnungen zu BU- und NBU-Prämien. Gelb hinterlegte Zellen (C5, C6, Q:S) sind editierbar.</t>
        </is>
      </c>
    </row>
    <row r="5" ht="40" customHeight="1">
      <c r="A5" s="31" t="inlineStr">
        <is>
          <t>UVG-Höchstlohn</t>
        </is>
      </c>
      <c r="B5" s="32" t="inlineStr">
        <is>
          <t>Der versicherte Lohn ist gemäss UVG auf CHF 148'200 pro Jahr (Zelle C5) begrenzt. Der Monatswert wird automatisch in C6 berechnet und in Spalte H je Mitarbeitenden angewendet (MIN-Formel).</t>
        </is>
      </c>
    </row>
    <row r="6" ht="40" customHeight="1">
      <c r="A6" s="33" t="inlineStr">
        <is>
          <t>NBU-Pflicht</t>
        </is>
      </c>
      <c r="B6" s="34" t="inlineStr">
        <is>
          <t>Mitarbeitende mit mindestens 8 Wochenstunden sind NBU-pflichtig (Spalte I). Bei weniger als 8 Wochenstunden trägt der Arbeitgeber die NBU-Prämie freiwillig, es erfolgt kein Lohnabzug.</t>
        </is>
      </c>
    </row>
    <row r="7" ht="40" customHeight="1">
      <c r="A7" s="31" t="inlineStr">
        <is>
          <t>BU-Prämie (Arbeitgeber)</t>
        </is>
      </c>
      <c r="B7" s="32" t="inlineStr">
        <is>
          <t>Die Berufsunfall-Prämie wird zu 100% vom Arbeitgeber getragen. Der Prämiensatz wird per VLOOKUP aus der Tabelle in Spalte Q:S anhand der Abteilung ermittelt.</t>
        </is>
      </c>
    </row>
    <row r="8" ht="40" customHeight="1">
      <c r="A8" s="33" t="inlineStr">
        <is>
          <t>NBU-Prämie (Arbeitnehmer)</t>
        </is>
      </c>
      <c r="B8" s="34" t="inlineStr">
        <is>
          <t>Die Nichtberufsunfall-Prämie wird vollständig dem Arbeitnehmenden vom Lohn abgezogen (Spalte M und N), sofern NBU-pflichtig.</t>
        </is>
      </c>
    </row>
    <row r="9" ht="40" customHeight="1">
      <c r="A9" s="31" t="inlineStr">
        <is>
          <t>Prämiensätze anpassen</t>
        </is>
      </c>
      <c r="B9" s="32" t="inlineStr">
        <is>
          <t>Die Sätze pro Abteilung in den Spalten Q, R, S können an die effektive Prämienrechnung der Unfallversicherung (z.B. Suva oder Privatversicherer) angepasst werden.</t>
        </is>
      </c>
    </row>
    <row r="10" ht="40" customHeight="1">
      <c r="A10" s="33" t="inlineStr">
        <is>
          <t>Sheet Dashboard</t>
        </is>
      </c>
      <c r="B10" s="34" t="inlineStr">
        <is>
          <t>Zeigt die wichtigsten Kennzahlen (Total Bruttolohn, Total BU-/NBU-Prämien, Anzahl NBU-pflichtig) sowie zwei Diagramme: Prämien je Mitarbeitenden und Bruttolohnverteilung nach Abteilung.</t>
        </is>
      </c>
    </row>
    <row r="11" ht="40" customHeight="1">
      <c r="A11" s="31" t="inlineStr">
        <is>
          <t>Dropdown Abteilung</t>
        </is>
      </c>
      <c r="B11" s="32" t="inlineStr">
        <is>
          <t>In Spalte E (Personal-Daten) kann die Abteilung über ein Dropdown-Menü ausgewählt werden, damit die VLOOKUP-Formeln korrekt greifen.</t>
        </is>
      </c>
    </row>
    <row r="12" ht="40" customHeight="1">
      <c r="A12" s="33" t="inlineStr">
        <is>
          <t>Hinweis</t>
        </is>
      </c>
      <c r="B12" s="34" t="inlineStr">
        <is>
          <t>Diese Vorlage dient als Hilfsmittel für die interne Lohnbuchhaltung und ersetzt keine verbindliche Berechnung der Unfallversicherung oder Ausgleichskasse.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2026-07-21T16:32:06Z</dcterms:created>
  <dcterms:modified xmlns:dcterms="http://purl.org/dc/terms/" xmlns:xsi="http://www.w3.org/2001/XMLSchema-instance" xsi:type="dcterms:W3CDTF">2026-07-21T16:32:06Z</dcterms:modified>
</cp:coreProperties>
</file>