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WST_Eingaben" sheetId="1" state="visible" r:id="rId1"/>
    <sheet xmlns:r="http://schemas.openxmlformats.org/officeDocument/2006/relationships" name="Branchenpauschalen" sheetId="2" state="visible" r:id="rId2"/>
    <sheet xmlns:r="http://schemas.openxmlformats.org/officeDocument/2006/relationships" name="Auswertung_Dashboard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CHF #'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</font>
    <font>
      <name val="Calibri"/>
      <b val="1"/>
      <color rgb="00FFFFFF"/>
      <sz val="13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165" fontId="5" fillId="2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0" fillId="3" borderId="1" pivotButton="0" quotePrefix="0" xfId="0"/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5" fillId="2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Netto-Abgabe CHF nach Periode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'Auswertung_Dashboard'!E2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'Auswertung_Dashboard'!$D$3:$D$4</f>
            </numRef>
          </cat>
          <val>
            <numRef>
              <f>'Auswertung_Dashboard'!$E$3:$E$4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Umsatzanteil nach Branche</a:t>
            </a:r>
          </a:p>
        </rich>
      </tx>
    </title>
    <plotArea>
      <pieChart>
        <varyColors val="1"/>
        <ser>
          <idx val="0"/>
          <order val="0"/>
          <tx>
            <strRef>
              <f>'Auswertung_Dashboard'!H2</f>
            </strRef>
          </tx>
          <spPr>
            <a:ln xmlns:a="http://schemas.openxmlformats.org/drawingml/2006/main">
              <a:prstDash val="solid"/>
            </a:ln>
          </spPr>
          <val>
            <numRef>
              <f>'Auswertung_Dashboard'!$H$3:$H$10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14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14" customWidth="1" min="4" max="4"/>
    <col width="9" customWidth="1" min="5" max="5"/>
    <col width="14" customWidth="1" min="6" max="6"/>
    <col width="20" customWidth="1" min="7" max="7"/>
    <col width="18" customWidth="1" min="8" max="8"/>
    <col width="18" customWidth="1" min="9" max="9"/>
    <col width="20" customWidth="1" min="10" max="10"/>
    <col width="22" customWidth="1" min="11" max="11"/>
    <col width="18" customWidth="1" min="12" max="12"/>
    <col width="12" customWidth="1" min="13" max="13"/>
    <col width="28" customWidth="1" min="14" max="14"/>
  </cols>
  <sheetData>
    <row r="1" ht="28" customHeight="1">
      <c r="A1" s="1" t="inlineStr">
        <is>
          <t>MWST Saldosteuersatz / Branchenpauschale – Abrechnungsübersicht 2026</t>
        </is>
      </c>
    </row>
    <row r="2" ht="22" customHeight="1">
      <c r="A2" s="2" t="inlineStr">
        <is>
          <t>Periode</t>
        </is>
      </c>
      <c r="B2" s="2" t="inlineStr">
        <is>
          <t>Rechnungsdatum</t>
        </is>
      </c>
      <c r="C2" s="2" t="inlineStr">
        <is>
          <t>Kunde / Auftraggeber</t>
        </is>
      </c>
      <c r="D2" s="2" t="inlineStr">
        <is>
          <t>Ort</t>
        </is>
      </c>
      <c r="E2" s="2" t="inlineStr">
        <is>
          <t>Kanton</t>
        </is>
      </c>
      <c r="F2" s="2" t="inlineStr">
        <is>
          <t>Branche</t>
        </is>
      </c>
      <c r="G2" s="2" t="inlineStr">
        <is>
          <t>UID-Nummer</t>
        </is>
      </c>
      <c r="H2" s="2" t="inlineStr">
        <is>
          <t>Brutto-Umsatz CHF</t>
        </is>
      </c>
      <c r="I2" s="2" t="inlineStr">
        <is>
          <t>Saldosteuersatz %</t>
        </is>
      </c>
      <c r="J2" s="2" t="inlineStr">
        <is>
          <t>MWST geschuldet CHF</t>
        </is>
      </c>
      <c r="K2" s="2" t="inlineStr">
        <is>
          <t>Vorsteuer-Korrektur CHF</t>
        </is>
      </c>
      <c r="L2" s="2" t="inlineStr">
        <is>
          <t>Netto-Abgabe CHF</t>
        </is>
      </c>
      <c r="M2" s="2" t="inlineStr">
        <is>
          <t>Status</t>
        </is>
      </c>
      <c r="N2" s="2" t="inlineStr">
        <is>
          <t>Hinweis</t>
        </is>
      </c>
    </row>
    <row r="3">
      <c r="A3" s="3" t="inlineStr">
        <is>
          <t>2026 Q1</t>
        </is>
      </c>
      <c r="B3" s="27" t="n">
        <v>46037</v>
      </c>
      <c r="C3" s="5" t="inlineStr">
        <is>
          <t>Andrea Meier</t>
        </is>
      </c>
      <c r="D3" s="5" t="inlineStr">
        <is>
          <t>Zürich</t>
        </is>
      </c>
      <c r="E3" s="5" t="inlineStr">
        <is>
          <t>ZH</t>
        </is>
      </c>
      <c r="F3" s="5" t="inlineStr">
        <is>
          <t>Coiffeur</t>
        </is>
      </c>
      <c r="G3" s="5" t="inlineStr">
        <is>
          <t>CHE-123.456.789</t>
        </is>
      </c>
      <c r="H3" s="28" t="n">
        <v>18450</v>
      </c>
      <c r="I3" s="7">
        <f>IFERROR(VLOOKUP(F3,Branchenpauschalen!A:C,3,FALSE),0.062)</f>
        <v/>
      </c>
      <c r="J3" s="29">
        <f>H3*I3</f>
        <v/>
      </c>
      <c r="K3" s="28" t="n">
        <v>150</v>
      </c>
      <c r="L3" s="29">
        <f>J3-K3</f>
        <v/>
      </c>
      <c r="M3" s="3">
        <f>IF(L3&gt;0,"Zahllast","Gutschrift")</f>
        <v/>
      </c>
      <c r="N3" s="5">
        <f>IF(I3=0,"Kein Satz – bitte prüfen",IF(H3&gt;40000,"Hoher Umsatz – Kontrolle empfohlen","OK"))</f>
        <v/>
      </c>
    </row>
    <row r="4">
      <c r="A4" s="9" t="inlineStr">
        <is>
          <t>2026 Q1</t>
        </is>
      </c>
      <c r="B4" s="30" t="n">
        <v>46044</v>
      </c>
      <c r="C4" s="11" t="inlineStr">
        <is>
          <t>Markus Keller</t>
        </is>
      </c>
      <c r="D4" s="11" t="inlineStr">
        <is>
          <t>Bern</t>
        </is>
      </c>
      <c r="E4" s="11" t="inlineStr">
        <is>
          <t>BE</t>
        </is>
      </c>
      <c r="F4" s="11" t="inlineStr">
        <is>
          <t>Beratung</t>
        </is>
      </c>
      <c r="G4" s="11" t="inlineStr">
        <is>
          <t>CHE-987.654.321</t>
        </is>
      </c>
      <c r="H4" s="28" t="n">
        <v>24800</v>
      </c>
      <c r="I4" s="7">
        <f>IFERROR(VLOOKUP(F4,Branchenpauschalen!A:C,3,FALSE),0.062)</f>
        <v/>
      </c>
      <c r="J4" s="31">
        <f>H4*I4</f>
        <v/>
      </c>
      <c r="K4" s="28" t="n">
        <v>200</v>
      </c>
      <c r="L4" s="31">
        <f>J4-K4</f>
        <v/>
      </c>
      <c r="M4" s="9">
        <f>IF(L4&gt;0,"Zahllast","Gutschrift")</f>
        <v/>
      </c>
      <c r="N4" s="11">
        <f>IF(I4=0,"Kein Satz – bitte prüfen",IF(H4&gt;40000,"Hoher Umsatz – Kontrolle empfohlen","OK"))</f>
        <v/>
      </c>
    </row>
    <row r="5">
      <c r="A5" s="3" t="inlineStr">
        <is>
          <t>2026 Q1</t>
        </is>
      </c>
      <c r="B5" s="27" t="n">
        <v>46056</v>
      </c>
      <c r="C5" s="5" t="inlineStr">
        <is>
          <t>Sandra Huber</t>
        </is>
      </c>
      <c r="D5" s="5" t="inlineStr">
        <is>
          <t>Basel</t>
        </is>
      </c>
      <c r="E5" s="5" t="inlineStr">
        <is>
          <t>BS</t>
        </is>
      </c>
      <c r="F5" s="5" t="inlineStr">
        <is>
          <t>Gastronomie</t>
        </is>
      </c>
      <c r="G5" s="5" t="inlineStr">
        <is>
          <t>CHE-111.222.333</t>
        </is>
      </c>
      <c r="H5" s="28" t="n">
        <v>31200</v>
      </c>
      <c r="I5" s="7">
        <f>IFERROR(VLOOKUP(F5,Branchenpauschalen!A:C,3,FALSE),0.081)</f>
        <v/>
      </c>
      <c r="J5" s="29">
        <f>H5*I5</f>
        <v/>
      </c>
      <c r="K5" s="28" t="n">
        <v>250</v>
      </c>
      <c r="L5" s="29">
        <f>J5-K5</f>
        <v/>
      </c>
      <c r="M5" s="3">
        <f>IF(L5&gt;0,"Zahllast","Gutschrift")</f>
        <v/>
      </c>
      <c r="N5" s="5">
        <f>IF(I5=0,"Kein Satz – bitte prüfen",IF(H5&gt;40000,"Hoher Umsatz – Kontrolle empfohlen","OK"))</f>
        <v/>
      </c>
    </row>
    <row r="6">
      <c r="A6" s="9" t="inlineStr">
        <is>
          <t>2026 Q1</t>
        </is>
      </c>
      <c r="B6" s="30" t="n">
        <v>46071</v>
      </c>
      <c r="C6" s="11" t="inlineStr">
        <is>
          <t>Thomas Frei</t>
        </is>
      </c>
      <c r="D6" s="11" t="inlineStr">
        <is>
          <t>Luzern</t>
        </is>
      </c>
      <c r="E6" s="11" t="inlineStr">
        <is>
          <t>LU</t>
        </is>
      </c>
      <c r="F6" s="11" t="inlineStr">
        <is>
          <t>Detailhandel</t>
        </is>
      </c>
      <c r="G6" s="11" t="inlineStr">
        <is>
          <t>CHE-444.555.666</t>
        </is>
      </c>
      <c r="H6" s="28" t="n">
        <v>12900</v>
      </c>
      <c r="I6" s="7">
        <f>IFERROR(VLOOKUP(F6,Branchenpauschalen!A:C,3,FALSE),0.062)</f>
        <v/>
      </c>
      <c r="J6" s="31">
        <f>H6*I6</f>
        <v/>
      </c>
      <c r="K6" s="28" t="n">
        <v>100</v>
      </c>
      <c r="L6" s="31">
        <f>J6-K6</f>
        <v/>
      </c>
      <c r="M6" s="9">
        <f>IF(L6&gt;0,"Zahllast","Gutschrift")</f>
        <v/>
      </c>
      <c r="N6" s="11">
        <f>IF(I6=0,"Kein Satz – bitte prüfen",IF(H6&gt;40000,"Hoher Umsatz – Kontrolle empfohlen","OK"))</f>
        <v/>
      </c>
    </row>
    <row r="7">
      <c r="A7" s="3" t="inlineStr">
        <is>
          <t>2026 Q1</t>
        </is>
      </c>
      <c r="B7" s="27" t="n">
        <v>46086</v>
      </c>
      <c r="C7" s="5" t="inlineStr">
        <is>
          <t>Reto Baumann</t>
        </is>
      </c>
      <c r="D7" s="5" t="inlineStr">
        <is>
          <t>St. Gallen</t>
        </is>
      </c>
      <c r="E7" s="5" t="inlineStr">
        <is>
          <t>SG</t>
        </is>
      </c>
      <c r="F7" s="5" t="inlineStr">
        <is>
          <t>Bau</t>
        </is>
      </c>
      <c r="G7" s="5" t="inlineStr">
        <is>
          <t>CHE-777.888.999</t>
        </is>
      </c>
      <c r="H7" s="28" t="n">
        <v>45600</v>
      </c>
      <c r="I7" s="7">
        <f>IFERROR(VLOOKUP(F7,Branchenpauschalen!A:C,3,FALSE),0.038)</f>
        <v/>
      </c>
      <c r="J7" s="29">
        <f>H7*I7</f>
        <v/>
      </c>
      <c r="K7" s="28" t="n">
        <v>300</v>
      </c>
      <c r="L7" s="29">
        <f>J7-K7</f>
        <v/>
      </c>
      <c r="M7" s="3">
        <f>IF(L7&gt;0,"Zahllast","Gutschrift")</f>
        <v/>
      </c>
      <c r="N7" s="5">
        <f>IF(I7=0,"Kein Satz – bitte prüfen",IF(H7&gt;40000,"Hoher Umsatz – Kontrolle empfohlen","OK"))</f>
        <v/>
      </c>
    </row>
    <row r="8">
      <c r="A8" s="9" t="inlineStr">
        <is>
          <t>2026 Q2</t>
        </is>
      </c>
      <c r="B8" s="30" t="n">
        <v>46124</v>
      </c>
      <c r="C8" s="11" t="inlineStr">
        <is>
          <t>Nicole Sutter</t>
        </is>
      </c>
      <c r="D8" s="11" t="inlineStr">
        <is>
          <t>Genf</t>
        </is>
      </c>
      <c r="E8" s="11" t="inlineStr">
        <is>
          <t>GE</t>
        </is>
      </c>
      <c r="F8" s="11" t="inlineStr">
        <is>
          <t>Reinigung</t>
        </is>
      </c>
      <c r="G8" s="11" t="inlineStr">
        <is>
          <t>CHE-123.987.654</t>
        </is>
      </c>
      <c r="H8" s="28" t="n">
        <v>9750</v>
      </c>
      <c r="I8" s="7">
        <f>IFERROR(VLOOKUP(F8,Branchenpauschalen!A:C,3,FALSE),0.062)</f>
        <v/>
      </c>
      <c r="J8" s="31">
        <f>H8*I8</f>
        <v/>
      </c>
      <c r="K8" s="28" t="n">
        <v>80</v>
      </c>
      <c r="L8" s="31">
        <f>J8-K8</f>
        <v/>
      </c>
      <c r="M8" s="9">
        <f>IF(L8&gt;0,"Zahllast","Gutschrift")</f>
        <v/>
      </c>
      <c r="N8" s="11">
        <f>IF(I8=0,"Kein Satz – bitte prüfen",IF(H8&gt;40000,"Hoher Umsatz – Kontrolle empfohlen","OK"))</f>
        <v/>
      </c>
    </row>
    <row r="9">
      <c r="A9" s="3" t="inlineStr">
        <is>
          <t>2026 Q2</t>
        </is>
      </c>
      <c r="B9" s="27" t="n">
        <v>46138</v>
      </c>
      <c r="C9" s="5" t="inlineStr">
        <is>
          <t>Stefan Lutz</t>
        </is>
      </c>
      <c r="D9" s="5" t="inlineStr">
        <is>
          <t>Lausanne</t>
        </is>
      </c>
      <c r="E9" s="5" t="inlineStr">
        <is>
          <t>VD</t>
        </is>
      </c>
      <c r="F9" s="5" t="inlineStr">
        <is>
          <t>Informatik</t>
        </is>
      </c>
      <c r="G9" s="5" t="inlineStr">
        <is>
          <t>CHE-456.123.789</t>
        </is>
      </c>
      <c r="H9" s="28" t="n">
        <v>27300</v>
      </c>
      <c r="I9" s="7">
        <f>IFERROR(VLOOKUP(F9,Branchenpauschalen!A:C,3,FALSE),0.062)</f>
        <v/>
      </c>
      <c r="J9" s="29">
        <f>H9*I9</f>
        <v/>
      </c>
      <c r="K9" s="28" t="n">
        <v>220</v>
      </c>
      <c r="L9" s="29">
        <f>J9-K9</f>
        <v/>
      </c>
      <c r="M9" s="3">
        <f>IF(L9&gt;0,"Zahllast","Gutschrift")</f>
        <v/>
      </c>
      <c r="N9" s="5">
        <f>IF(I9=0,"Kein Satz – bitte prüfen",IF(H9&gt;40000,"Hoher Umsatz – Kontrolle empfohlen","OK"))</f>
        <v/>
      </c>
    </row>
    <row r="10">
      <c r="A10" s="9" t="inlineStr">
        <is>
          <t>2026 Q2</t>
        </is>
      </c>
      <c r="B10" s="30" t="n">
        <v>46156</v>
      </c>
      <c r="C10" s="11" t="inlineStr">
        <is>
          <t>Claudia Roth</t>
        </is>
      </c>
      <c r="D10" s="11" t="inlineStr">
        <is>
          <t>Winterthur</t>
        </is>
      </c>
      <c r="E10" s="11" t="inlineStr">
        <is>
          <t>ZH</t>
        </is>
      </c>
      <c r="F10" s="11" t="inlineStr">
        <is>
          <t>Coiffeur</t>
        </is>
      </c>
      <c r="G10" s="11" t="inlineStr">
        <is>
          <t>CHE-789.456.123</t>
        </is>
      </c>
      <c r="H10" s="28" t="n">
        <v>16400</v>
      </c>
      <c r="I10" s="7">
        <f>IFERROR(VLOOKUP(F10,Branchenpauschalen!A:C,3,FALSE),0.062)</f>
        <v/>
      </c>
      <c r="J10" s="31">
        <f>H10*I10</f>
        <v/>
      </c>
      <c r="K10" s="28" t="n">
        <v>130</v>
      </c>
      <c r="L10" s="31">
        <f>J10-K10</f>
        <v/>
      </c>
      <c r="M10" s="9">
        <f>IF(L10&gt;0,"Zahllast","Gutschrift")</f>
        <v/>
      </c>
      <c r="N10" s="11">
        <f>IF(I10=0,"Kein Satz – bitte prüfen",IF(H10&gt;40000,"Hoher Umsatz – Kontrolle empfohlen","OK"))</f>
        <v/>
      </c>
    </row>
    <row r="11">
      <c r="A11" s="3" t="inlineStr">
        <is>
          <t>2026 Q2</t>
        </is>
      </c>
      <c r="B11" s="27" t="n">
        <v>46175</v>
      </c>
      <c r="C11" s="5" t="inlineStr">
        <is>
          <t>Daniela König</t>
        </is>
      </c>
      <c r="D11" s="5" t="inlineStr">
        <is>
          <t>Biel</t>
        </is>
      </c>
      <c r="E11" s="5" t="inlineStr">
        <is>
          <t>BE</t>
        </is>
      </c>
      <c r="F11" s="5" t="inlineStr">
        <is>
          <t>Physio</t>
        </is>
      </c>
      <c r="G11" s="5" t="inlineStr">
        <is>
          <t>CHE-321.654.987</t>
        </is>
      </c>
      <c r="H11" s="28" t="n">
        <v>21850</v>
      </c>
      <c r="I11" s="7">
        <f>IFERROR(VLOOKUP(F11,Branchenpauschalen!A:C,3,FALSE),0.062)</f>
        <v/>
      </c>
      <c r="J11" s="29">
        <f>H11*I11</f>
        <v/>
      </c>
      <c r="K11" s="28" t="n">
        <v>175</v>
      </c>
      <c r="L11" s="29">
        <f>J11-K11</f>
        <v/>
      </c>
      <c r="M11" s="3">
        <f>IF(L11&gt;0,"Zahllast","Gutschrift")</f>
        <v/>
      </c>
      <c r="N11" s="5">
        <f>IF(I11=0,"Kein Satz – bitte prüfen",IF(H11&gt;40000,"Hoher Umsatz – Kontrolle empfohlen","OK"))</f>
        <v/>
      </c>
    </row>
    <row r="12">
      <c r="A12" s="9" t="inlineStr">
        <is>
          <t>2026 Q2</t>
        </is>
      </c>
      <c r="B12" s="30" t="n">
        <v>46193</v>
      </c>
      <c r="C12" s="11" t="inlineStr">
        <is>
          <t>Beat Schmid</t>
        </is>
      </c>
      <c r="D12" s="11" t="inlineStr">
        <is>
          <t>Lugano</t>
        </is>
      </c>
      <c r="E12" s="11" t="inlineStr">
        <is>
          <t>TI</t>
        </is>
      </c>
      <c r="F12" s="11" t="inlineStr">
        <is>
          <t>Beratung</t>
        </is>
      </c>
      <c r="G12" s="11" t="inlineStr">
        <is>
          <t>CHE-654.321.098</t>
        </is>
      </c>
      <c r="H12" s="28" t="n">
        <v>38100</v>
      </c>
      <c r="I12" s="7">
        <f>IFERROR(VLOOKUP(F12,Branchenpauschalen!A:C,3,FALSE),0.062)</f>
        <v/>
      </c>
      <c r="J12" s="31">
        <f>H12*I12</f>
        <v/>
      </c>
      <c r="K12" s="28" t="n">
        <v>310</v>
      </c>
      <c r="L12" s="31">
        <f>J12-K12</f>
        <v/>
      </c>
      <c r="M12" s="9">
        <f>IF(L12&gt;0,"Zahllast","Gutschrift")</f>
        <v/>
      </c>
      <c r="N12" s="11">
        <f>IF(I12=0,"Kein Satz – bitte prüfen",IF(H12&gt;40000,"Hoher Umsatz – Kontrolle empfohlen","OK"))</f>
        <v/>
      </c>
    </row>
    <row r="13">
      <c r="A13" s="13" t="inlineStr">
        <is>
          <t>TOTAL</t>
        </is>
      </c>
      <c r="B13" s="14" t="n"/>
      <c r="C13" s="14" t="n"/>
      <c r="D13" s="14" t="n"/>
      <c r="E13" s="14" t="n"/>
      <c r="F13" s="14" t="n"/>
      <c r="G13" s="14" t="n"/>
      <c r="H13" s="32">
        <f>SUM(H3:H12)</f>
        <v/>
      </c>
      <c r="I13" s="14" t="n"/>
      <c r="J13" s="32">
        <f>SUM(J3:J12)</f>
        <v/>
      </c>
      <c r="K13" s="32">
        <f>SUM(K3:K12)</f>
        <v/>
      </c>
      <c r="L13" s="32">
        <f>SUM(L3:L12)</f>
        <v/>
      </c>
      <c r="M13" s="14" t="n"/>
      <c r="N13" s="14" t="n"/>
    </row>
  </sheetData>
  <mergeCells count="1">
    <mergeCell ref="A1:N1"/>
  </mergeCells>
  <conditionalFormatting sqref="M3:M12">
    <cfRule type="expression" priority="1" dxfId="0" stopIfTrue="1">
      <formula>M3="Zahllast"</formula>
    </cfRule>
    <cfRule type="expression" priority="2" dxfId="1" stopIfTrue="1">
      <formula>M3="Gutschrift"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20" customWidth="1" min="3" max="3"/>
    <col width="38" customWidth="1" min="4" max="4"/>
    <col width="16" customWidth="1" min="5" max="5"/>
  </cols>
  <sheetData>
    <row r="1" ht="26" customHeight="1">
      <c r="A1" s="16" t="inlineStr">
        <is>
          <t>Branchenpauschalen – Saldosteuersätze gemäss ESTV (Stand 2026)</t>
        </is>
      </c>
    </row>
    <row r="2">
      <c r="A2" s="2" t="inlineStr">
        <is>
          <t>Branche</t>
        </is>
      </c>
      <c r="B2" s="2" t="inlineStr">
        <is>
          <t>Beschreibung</t>
        </is>
      </c>
      <c r="C2" s="2" t="inlineStr">
        <is>
          <t>Saldosteuersatz %</t>
        </is>
      </c>
      <c r="D2" s="2" t="inlineStr">
        <is>
          <t>Bemerkung</t>
        </is>
      </c>
      <c r="E2" s="2" t="inlineStr">
        <is>
          <t>Letzte Prüfung</t>
        </is>
      </c>
    </row>
    <row r="3">
      <c r="A3" s="17" t="inlineStr">
        <is>
          <t>Coiffeur</t>
        </is>
      </c>
      <c r="B3" s="5" t="inlineStr">
        <is>
          <t>Coiffeur, Kosmetik und verwandte Berufe</t>
        </is>
      </c>
      <c r="C3" s="7" t="n">
        <v>0.062</v>
      </c>
      <c r="D3" s="5" t="inlineStr">
        <is>
          <t>Normalsatz Saldoverfahren</t>
        </is>
      </c>
      <c r="E3" s="27" t="n">
        <v>46023</v>
      </c>
    </row>
    <row r="4">
      <c r="A4" s="18" t="inlineStr">
        <is>
          <t>Beratung</t>
        </is>
      </c>
      <c r="B4" s="11" t="inlineStr">
        <is>
          <t>Unternehmens-, Steuer- und Rechtsberatung</t>
        </is>
      </c>
      <c r="C4" s="7" t="n">
        <v>0.062</v>
      </c>
      <c r="D4" s="11" t="inlineStr">
        <is>
          <t>Normalsatz Saldoverfahren</t>
        </is>
      </c>
      <c r="E4" s="30" t="n">
        <v>46023</v>
      </c>
    </row>
    <row r="5">
      <c r="A5" s="17" t="inlineStr">
        <is>
          <t>Gastronomie</t>
        </is>
      </c>
      <c r="B5" s="5" t="inlineStr">
        <is>
          <t>Restaurants, Cafés, Catering</t>
        </is>
      </c>
      <c r="C5" s="7" t="n">
        <v>0.081</v>
      </c>
      <c r="D5" s="5" t="inlineStr">
        <is>
          <t>Normalsatz MWST (8.1%)</t>
        </is>
      </c>
      <c r="E5" s="27" t="n">
        <v>46023</v>
      </c>
    </row>
    <row r="6">
      <c r="A6" s="18" t="inlineStr">
        <is>
          <t>Detailhandel</t>
        </is>
      </c>
      <c r="B6" s="11" t="inlineStr">
        <is>
          <t>Einzelhandel, Lebensmittel, Non-Food</t>
        </is>
      </c>
      <c r="C6" s="7" t="n">
        <v>0.062</v>
      </c>
      <c r="D6" s="11" t="inlineStr">
        <is>
          <t>Saldosteuersatz Handel</t>
        </is>
      </c>
      <c r="E6" s="30" t="n">
        <v>46023</v>
      </c>
    </row>
    <row r="7">
      <c r="A7" s="17" t="inlineStr">
        <is>
          <t>Bau</t>
        </is>
      </c>
      <c r="B7" s="5" t="inlineStr">
        <is>
          <t>Hoch- und Tiefbau, Renovation, Ausbau</t>
        </is>
      </c>
      <c r="C7" s="7" t="n">
        <v>0.038</v>
      </c>
      <c r="D7" s="5" t="inlineStr">
        <is>
          <t>Reduzierter Satz</t>
        </is>
      </c>
      <c r="E7" s="27" t="n">
        <v>46023</v>
      </c>
    </row>
    <row r="8">
      <c r="A8" s="18" t="inlineStr">
        <is>
          <t>Reinigung</t>
        </is>
      </c>
      <c r="B8" s="11" t="inlineStr">
        <is>
          <t>Gebäude-, Fenster- und Unterhaltungsreinigung</t>
        </is>
      </c>
      <c r="C8" s="7" t="n">
        <v>0.062</v>
      </c>
      <c r="D8" s="11" t="inlineStr">
        <is>
          <t>Normalsatz Saldoverfahren</t>
        </is>
      </c>
      <c r="E8" s="30" t="n">
        <v>46023</v>
      </c>
    </row>
    <row r="9">
      <c r="A9" s="17" t="inlineStr">
        <is>
          <t>Informatik</t>
        </is>
      </c>
      <c r="B9" s="5" t="inlineStr">
        <is>
          <t>IT-Dienstleistungen, Softwareentwicklung, Support</t>
        </is>
      </c>
      <c r="C9" s="7" t="n">
        <v>0.062</v>
      </c>
      <c r="D9" s="5" t="inlineStr">
        <is>
          <t>Normalsatz Saldoverfahren</t>
        </is>
      </c>
      <c r="E9" s="27" t="n">
        <v>46023</v>
      </c>
    </row>
    <row r="10">
      <c r="A10" s="18" t="inlineStr">
        <is>
          <t>Physio</t>
        </is>
      </c>
      <c r="B10" s="11" t="inlineStr">
        <is>
          <t>Physiotherapie, Osteopathie (ohne Arztbefreiung)</t>
        </is>
      </c>
      <c r="C10" s="7" t="n">
        <v>0.062</v>
      </c>
      <c r="D10" s="11" t="inlineStr">
        <is>
          <t>Normalsatz Saldoverfahren</t>
        </is>
      </c>
      <c r="E10" s="30" t="n">
        <v>46023</v>
      </c>
    </row>
    <row r="11">
      <c r="A11" s="17" t="inlineStr">
        <is>
          <t>Landwirtschaft</t>
        </is>
      </c>
      <c r="B11" s="5" t="inlineStr">
        <is>
          <t>Pflanzenbau, Tierhaltung, Forstbetriebe</t>
        </is>
      </c>
      <c r="C11" s="7" t="n">
        <v>0.026</v>
      </c>
      <c r="D11" s="5" t="inlineStr">
        <is>
          <t>Sondersatz Landwirtschaft</t>
        </is>
      </c>
      <c r="E11" s="27" t="n">
        <v>46023</v>
      </c>
    </row>
    <row r="12">
      <c r="A12" s="18" t="inlineStr">
        <is>
          <t>Gastgewerbe</t>
        </is>
      </c>
      <c r="B12" s="11" t="inlineStr">
        <is>
          <t>Hotels, Pensionen, Ferienunterkünfte</t>
        </is>
      </c>
      <c r="C12" s="7" t="n">
        <v>0.038</v>
      </c>
      <c r="D12" s="11" t="inlineStr">
        <is>
          <t>Beherbergungssatz 3.8%</t>
        </is>
      </c>
      <c r="E12" s="30" t="n">
        <v>46023</v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14" customWidth="1" min="4" max="4"/>
    <col width="20" customWidth="1" min="5" max="5"/>
    <col width="16" customWidth="1" min="7" max="7"/>
    <col width="20" customWidth="1" min="8" max="8"/>
  </cols>
  <sheetData>
    <row r="1" ht="28" customHeight="1">
      <c r="A1" s="1" t="inlineStr">
        <is>
          <t>MWST-Auswertung Dashboard – 2026</t>
        </is>
      </c>
    </row>
    <row r="2">
      <c r="A2" s="2" t="inlineStr">
        <is>
          <t>Kennzahl</t>
        </is>
      </c>
      <c r="B2" s="2" t="inlineStr">
        <is>
          <t>Wert</t>
        </is>
      </c>
      <c r="D2" s="2" t="inlineStr">
        <is>
          <t>Periode</t>
        </is>
      </c>
      <c r="E2" s="2" t="inlineStr">
        <is>
          <t>Netto-Abgabe CHF</t>
        </is>
      </c>
      <c r="G2" s="2" t="inlineStr">
        <is>
          <t>Branche</t>
        </is>
      </c>
      <c r="H2" s="2" t="inlineStr">
        <is>
          <t>Brutto-Umsatz CHF</t>
        </is>
      </c>
    </row>
    <row r="3">
      <c r="A3" s="17" t="inlineStr">
        <is>
          <t>Total Brutto-Umsatz CHF</t>
        </is>
      </c>
      <c r="B3" s="28">
        <f>SUM(MWST_Eingaben!H3:H12)</f>
        <v/>
      </c>
      <c r="D3" s="3" t="inlineStr">
        <is>
          <t>2026 Q1</t>
        </is>
      </c>
      <c r="E3" s="29">
        <f>SUMIF(MWST_Eingaben!A3:A12,"2026 Q1",MWST_Eingaben!L3:L12)</f>
        <v/>
      </c>
      <c r="G3" s="5" t="inlineStr">
        <is>
          <t>Coiffeur</t>
        </is>
      </c>
      <c r="H3" s="29">
        <f>SUMIF(MWST_Eingaben!F3:F12,"Coiffeur",MWST_Eingaben!H3:H12)</f>
        <v/>
      </c>
    </row>
    <row r="4">
      <c r="A4" s="18" t="inlineStr">
        <is>
          <t>Total MWST geschuldet CHF</t>
        </is>
      </c>
      <c r="B4" s="28">
        <f>SUM(MWST_Eingaben!J3:J12)</f>
        <v/>
      </c>
      <c r="D4" s="9" t="inlineStr">
        <is>
          <t>2026 Q2</t>
        </is>
      </c>
      <c r="E4" s="31">
        <f>SUMIF(MWST_Eingaben!A3:A12,"2026 Q2",MWST_Eingaben!L3:L12)</f>
        <v/>
      </c>
      <c r="G4" s="11" t="inlineStr">
        <is>
          <t>Beratung</t>
        </is>
      </c>
      <c r="H4" s="31">
        <f>SUMIF(MWST_Eingaben!F3:F12,"Beratung",MWST_Eingaben!H3:H12)</f>
        <v/>
      </c>
    </row>
    <row r="5">
      <c r="A5" s="17" t="inlineStr">
        <is>
          <t>Total Vorsteuer-Korrektur CHF</t>
        </is>
      </c>
      <c r="B5" s="28">
        <f>SUM(MWST_Eingaben!K3:K12)</f>
        <v/>
      </c>
      <c r="G5" s="5" t="inlineStr">
        <is>
          <t>Gastronomie</t>
        </is>
      </c>
      <c r="H5" s="29">
        <f>SUMIF(MWST_Eingaben!F3:F12,"Gastronomie",MWST_Eingaben!H3:H12)</f>
        <v/>
      </c>
    </row>
    <row r="6">
      <c r="A6" s="18" t="inlineStr">
        <is>
          <t>Total Netto-Abgabe CHF</t>
        </is>
      </c>
      <c r="B6" s="28">
        <f>SUM(MWST_Eingaben!L3:L12)</f>
        <v/>
      </c>
      <c r="G6" s="11" t="inlineStr">
        <is>
          <t>Detailhandel</t>
        </is>
      </c>
      <c r="H6" s="31">
        <f>SUMIF(MWST_Eingaben!F3:F12,"Detailhandel",MWST_Eingaben!H3:H12)</f>
        <v/>
      </c>
    </row>
    <row r="7">
      <c r="A7" s="17" t="inlineStr">
        <is>
          <t>Durchschnittlicher Brutto-Umsatz CHF</t>
        </is>
      </c>
      <c r="B7" s="28">
        <f>AVERAGE(MWST_Eingaben!H3:H12)</f>
        <v/>
      </c>
      <c r="G7" s="5" t="inlineStr">
        <is>
          <t>Bau</t>
        </is>
      </c>
      <c r="H7" s="29">
        <f>SUMIF(MWST_Eingaben!F3:F12,"Bau",MWST_Eingaben!H3:H12)</f>
        <v/>
      </c>
    </row>
    <row r="8">
      <c r="A8" s="18" t="inlineStr">
        <is>
          <t>Anzahl Abrechnungen</t>
        </is>
      </c>
      <c r="B8" s="19">
        <f>COUNTA(MWST_Eingaben!A3:A12)</f>
        <v/>
      </c>
      <c r="G8" s="11" t="inlineStr">
        <is>
          <t>Reinigung</t>
        </is>
      </c>
      <c r="H8" s="31">
        <f>SUMIF(MWST_Eingaben!F3:F12,"Reinigung",MWST_Eingaben!H3:H12)</f>
        <v/>
      </c>
    </row>
    <row r="9">
      <c r="A9" s="17" t="inlineStr">
        <is>
          <t>Anzahl Zahllast</t>
        </is>
      </c>
      <c r="B9" s="19">
        <f>COUNTIF(MWST_Eingaben!M3:M12,"Zahllast")</f>
        <v/>
      </c>
      <c r="G9" s="5" t="inlineStr">
        <is>
          <t>Informatik</t>
        </is>
      </c>
      <c r="H9" s="29">
        <f>SUMIF(MWST_Eingaben!F3:F12,"Informatik",MWST_Eingaben!H3:H12)</f>
        <v/>
      </c>
    </row>
    <row r="10">
      <c r="A10" s="18" t="inlineStr">
        <is>
          <t>Anteil Zahllast %</t>
        </is>
      </c>
      <c r="B10" s="20">
        <f>IFERROR(COUNTIF(MWST_Eingaben!M3:M12,"Zahllast")/COUNTA(MWST_Eingaben!M3:M12),0)</f>
        <v/>
      </c>
      <c r="G10" s="11" t="inlineStr">
        <is>
          <t>Physio</t>
        </is>
      </c>
      <c r="H10" s="31">
        <f>SUMIF(MWST_Eingaben!F3:F12,"Physio",MWST_Eingaben!H3:H12)</f>
        <v/>
      </c>
    </row>
    <row r="11">
      <c r="A11" s="17" t="inlineStr">
        <is>
          <t>Höchster Brutto-Umsatz CHF</t>
        </is>
      </c>
      <c r="B11" s="28">
        <f>MAX(MWST_Eingaben!H3:H12)</f>
        <v/>
      </c>
    </row>
    <row r="12">
      <c r="A12" s="18" t="inlineStr">
        <is>
          <t>Tiefster Brutto-Umsatz CHF</t>
        </is>
      </c>
      <c r="B12" s="28">
        <f>MIN(MWST_Eingaben!H3:H12)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0" customWidth="1" min="3" max="3"/>
    <col width="20" customWidth="1" min="4" max="4"/>
  </cols>
  <sheetData>
    <row r="1" ht="28" customHeight="1">
      <c r="A1" s="1" t="inlineStr">
        <is>
          <t>Anleitung – MWST Saldosteuersatz / Branchenpauschale</t>
        </is>
      </c>
    </row>
    <row r="2" ht="48" customHeight="1">
      <c r="A2" s="21" t="inlineStr">
        <is>
          <t>ABSCHNITT</t>
        </is>
      </c>
      <c r="B2" s="21" t="inlineStr">
        <is>
          <t>INHALT</t>
        </is>
      </c>
      <c r="C2" s="14" t="n"/>
      <c r="D2" s="14" t="n"/>
    </row>
    <row r="3" ht="48" customHeight="1">
      <c r="A3" s="22" t="inlineStr">
        <is>
          <t>1. Saldosteuersatz-Verfahren</t>
        </is>
      </c>
      <c r="B3" s="23" t="inlineStr">
        <is>
          <t>Das Saldosteuersatz-Verfahren (SSS) ist eine vereinfachte Abrechnungsart für die MWST. Anstelle der effektiven Vorsteuer wird ein branchenspezifischer Pauschalsatz angewendet. Massgebend ist der Brutto-Umsatz (inkl. MWST), multipliziert mit dem Saldosteuersatz der Branche.</t>
        </is>
      </c>
      <c r="C3" s="24" t="n"/>
      <c r="D3" s="24" t="n"/>
    </row>
    <row r="4" ht="48" customHeight="1">
      <c r="A4" s="25" t="inlineStr">
        <is>
          <t>2. Tabellenblatt MWST_Eingaben</t>
        </is>
      </c>
      <c r="B4" s="26" t="inlineStr">
        <is>
          <t>Erfassen Sie hier alle Abrechnungsperioden. Pflichtfelder: Periode, Rechnungsdatum, Branche, Brutto-Umsatz CHF und Vorsteuer-Korrektur CHF. Die Spalten 'MWST geschuldet' und 'Netto-Abgabe' werden automatisch berechnet.</t>
        </is>
      </c>
      <c r="C4" s="24" t="n"/>
      <c r="D4" s="24" t="n"/>
    </row>
    <row r="5" ht="48" customHeight="1">
      <c r="A5" s="22" t="inlineStr">
        <is>
          <t>3. Tabellenblatt Branchenpauschalen</t>
        </is>
      </c>
      <c r="B5" s="23" t="inlineStr">
        <is>
          <t>Enthält die offiziellen Saldosteuersätze je Branche gemäss ESTV. Die Sätze werden per VLOOKUP automatisch in die Eingabetabelle übernommen. Bei neuen Branchen: Zeile in dieser Tabelle ergänzen.</t>
        </is>
      </c>
      <c r="C5" s="24" t="n"/>
      <c r="D5" s="24" t="n"/>
    </row>
    <row r="6" ht="48" customHeight="1">
      <c r="A6" s="25" t="inlineStr">
        <is>
          <t>4. Tabellenblatt Auswertung</t>
        </is>
      </c>
      <c r="B6" s="26" t="inlineStr">
        <is>
          <t>Zeigt eine Zusammenfassung aller Abrechnungen: Summen, Durchschnitt, Anzahl Zahllast/Gutschrift. Diagramme visualisieren die Netto-Abgabe je Periode sowie den Umsatzanteil nach Branche.</t>
        </is>
      </c>
      <c r="C6" s="24" t="n"/>
      <c r="D6" s="24" t="n"/>
    </row>
    <row r="7" ht="48" customHeight="1">
      <c r="A7" s="22" t="inlineStr">
        <is>
          <t>5. Gelbe Eingabefelder</t>
        </is>
      </c>
      <c r="B7" s="23" t="inlineStr">
        <is>
          <t>Gelb markierte Zellen (Hintergrund #FFFBEB) sind Eingabefelder – diese können und sollen manuell befüllt werden. Weisse und graue Felder enthalten Formeln und dürfen nicht überschrieben werden.</t>
        </is>
      </c>
      <c r="C7" s="24" t="n"/>
      <c r="D7" s="24" t="n"/>
    </row>
    <row r="8" ht="48" customHeight="1">
      <c r="A8" s="25" t="inlineStr">
        <is>
          <t>6. Saldosteuersatz prüfen</t>
        </is>
      </c>
      <c r="B8" s="26" t="inlineStr">
        <is>
          <t>Prüfen Sie den Saldosteuersatz Ihrer Branche regelmässig auf der Website der ESTV (www.estv.admin.ch). Die Sätze können sich bei Gesetzesänderungen anpassen. Aktuell gilt: Normalsatz 8.1%, Sondersatz Beherbergung 3.8%, Sondersatz Landwirtschaft 2.6%.</t>
        </is>
      </c>
      <c r="C8" s="24" t="n"/>
      <c r="D8" s="24" t="n"/>
    </row>
    <row r="9" ht="48" customHeight="1">
      <c r="A9" s="22" t="inlineStr">
        <is>
          <t>7. Währungsformat</t>
        </is>
      </c>
      <c r="B9" s="23" t="inlineStr">
        <is>
          <t>Alle CHF-Beträge verwenden das Schweizer Format: CHF 1'234.55 (Apostroph als Tausendertrennzeichen, Punkt als Dezimaltrennzeichen).</t>
        </is>
      </c>
      <c r="C9" s="24" t="n"/>
      <c r="D9" s="24" t="n"/>
    </row>
    <row r="10" ht="48" customHeight="1">
      <c r="A10" s="25" t="inlineStr">
        <is>
          <t>8. Datumsformat</t>
        </is>
      </c>
      <c r="B10" s="26" t="inlineStr">
        <is>
          <t>Alle Datumsangaben im Format DD.MM.YYYY (z.B. 15.01.2026). Dies entspricht dem Schweizer Standard.</t>
        </is>
      </c>
      <c r="C10" s="24" t="n"/>
      <c r="D10" s="24" t="n"/>
    </row>
    <row r="11" ht="48" customHeight="1">
      <c r="A11" s="22" t="inlineStr">
        <is>
          <t>9. UID-Nummer</t>
        </is>
      </c>
      <c r="B11" s="23" t="inlineStr">
        <is>
          <t>Die UID-Nummer (Unternehmens-Identifikationsnummer) hat das Format CHE-123.456.789 MWST. Sie ist für die MWST-Abrechnung bei der ESTV erforderlich.</t>
        </is>
      </c>
      <c r="C11" s="24" t="n"/>
      <c r="D11" s="24" t="n"/>
    </row>
    <row r="12" ht="48" customHeight="1">
      <c r="A12" s="25" t="inlineStr">
        <is>
          <t>10. Statusfeld</t>
        </is>
      </c>
      <c r="B12" s="26" t="inlineStr">
        <is>
          <t>'Zahllast' = Sie schulden der ESTV einen Betrag (Netto-Abgabe &gt; 0). 'Gutschrift' = Sie erhalten eine Rückerstattung (Netto-Abgabe &lt;= 0). Grün = Zahllast, Rot = Gutschrift.</t>
        </is>
      </c>
      <c r="C12" s="24" t="n"/>
      <c r="D12" s="24" t="n"/>
    </row>
    <row r="13" ht="48" customHeight="1">
      <c r="A13" s="22" t="inlineStr">
        <is>
          <t>11. Hinweis / Haftung</t>
        </is>
      </c>
      <c r="B13" s="23" t="inlineStr">
        <is>
          <t>Diese Vorlage dient als Arbeitshilfe und ersetzt keine Steuerberatung. Bei Unsicherheiten wenden Sie sich an eine zugelassene Treuhänderin / einen Treuhänder oder direkt an die ESTV.</t>
        </is>
      </c>
      <c r="C13" s="24" t="n"/>
      <c r="D13" s="24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2026-06-19T03:09:43Z</dcterms:created>
  <dcterms:modified xmlns:dcterms="http://purl.org/dc/terms/" xmlns:xsi="http://www.w3.org/2001/XMLSchema-instance" xsi:type="dcterms:W3CDTF">2026-06-19T03:09:43Z</dcterms:modified>
</cp:coreProperties>
</file>