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a_Berechnung" sheetId="1" state="visible" r:id="rId1"/>
    <sheet xmlns:r="http://schemas.openxmlformats.org/officeDocument/2006/relationships" name="Steuervergleich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>
    <definedName name="_xlnm._FilterDatabase" localSheetId="0" hidden="1">'3a_Berechnung'!$A$1:$M$1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CHF #'##0.00"/>
    <numFmt numFmtId="165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1"/>
    </font>
    <font>
      <b val="1"/>
    </font>
    <font>
      <b val="1"/>
      <color rgb="001E293B"/>
      <sz val="12"/>
    </font>
    <font>
      <b val="1"/>
      <color rgb="00FFFFFF"/>
      <sz val="10"/>
    </font>
    <font>
      <name val="Calibri"/>
      <b val="1"/>
      <color rgb="001E293B"/>
      <sz val="16"/>
    </font>
    <font>
      <b val="1"/>
      <color rgb="000F766E"/>
      <sz val="12"/>
    </font>
    <font>
      <name val="Calibri"/>
      <b val="1"/>
      <color rgb="00FFFFFF"/>
      <sz val="9"/>
    </font>
    <font>
      <name val="Calibri"/>
      <b val="1"/>
      <color rgb="000F766E"/>
      <sz val="14"/>
    </font>
    <font>
      <b val="1"/>
      <color rgb="000F766E"/>
      <sz val="11"/>
    </font>
    <font>
      <i val="1"/>
      <color rgb="0064748B"/>
      <sz val="9"/>
    </font>
    <font>
      <b val="1"/>
      <color rgb="0094A3B8"/>
      <sz val="9"/>
    </font>
    <font>
      <name val="Calibri"/>
      <b val="1"/>
      <color rgb="00FFFFFF"/>
      <sz val="14"/>
    </font>
    <font>
      <b val="1"/>
      <color rgb="00FFFFFF"/>
      <sz val="11"/>
    </font>
    <font>
      <b val="1"/>
      <color rgb="001E293B"/>
      <sz val="10"/>
    </font>
    <font>
      <color rgb="00374151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F766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3" borderId="1" pivotButton="0" quotePrefix="0" xfId="0"/>
    <xf numFmtId="164" fontId="0" fillId="4" borderId="1" pivotButton="0" quotePrefix="0" xfId="0"/>
    <xf numFmtId="165" fontId="0" fillId="3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pivotButton="0" quotePrefix="0" xfId="0"/>
    <xf numFmtId="0" fontId="2" fillId="6" borderId="1" pivotButton="0" quotePrefix="0" xfId="0"/>
    <xf numFmtId="0" fontId="0" fillId="0" borderId="1" pivotButton="0" quotePrefix="0" xfId="0"/>
    <xf numFmtId="164" fontId="3" fillId="6" borderId="1" pivotButton="0" quotePrefix="0" xfId="0"/>
    <xf numFmtId="165" fontId="3" fillId="6" borderId="1" pivotButton="0" quotePrefix="0" xfId="0"/>
    <xf numFmtId="0" fontId="3" fillId="6" borderId="1" applyAlignment="1" pivotButton="0" quotePrefix="0" xfId="0">
      <alignment horizontal="center" vertical="center"/>
    </xf>
    <xf numFmtId="165" fontId="0" fillId="4" borderId="1" pivotButton="0" quotePrefix="0" xfId="0"/>
    <xf numFmtId="165" fontId="0" fillId="5" borderId="1" pivotButton="0" quotePrefix="0" xfId="0"/>
    <xf numFmtId="0" fontId="4" fillId="6" borderId="0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6" fillId="6" borderId="0" applyAlignment="1" pivotButton="0" quotePrefix="0" xfId="0">
      <alignment horizontal="center" vertical="center"/>
    </xf>
    <xf numFmtId="0" fontId="7" fillId="0" borderId="0" pivotButton="0" quotePrefix="0" xfId="0"/>
    <xf numFmtId="0" fontId="8" fillId="7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9" fillId="8" borderId="1" applyAlignment="1" pivotButton="0" quotePrefix="0" xfId="0">
      <alignment horizontal="center" vertical="center"/>
    </xf>
    <xf numFmtId="165" fontId="9" fillId="8" borderId="1" applyAlignment="1" pivotButton="0" quotePrefix="0" xfId="0">
      <alignment horizontal="center" vertical="center"/>
    </xf>
    <xf numFmtId="1" fontId="9" fillId="8" borderId="1" applyAlignment="1" pivotButton="0" quotePrefix="0" xfId="0">
      <alignment horizontal="center" vertical="center"/>
    </xf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2" borderId="0" applyAlignment="1" pivotButton="0" quotePrefix="0" xfId="0">
      <alignment horizontal="center" vertical="center"/>
    </xf>
    <xf numFmtId="0" fontId="14" fillId="7" borderId="1" pivotButton="0" quotePrefix="0" xfId="0"/>
    <xf numFmtId="0" fontId="15" fillId="6" borderId="1" applyAlignment="1" pivotButton="0" quotePrefix="0" xfId="0">
      <alignment horizontal="left" vertical="top" wrapText="1"/>
    </xf>
    <xf numFmtId="0" fontId="16" fillId="5" borderId="1" applyAlignment="1" pivotButton="0" quotePrefix="0" xfId="0">
      <alignment horizontal="left" vertical="top" wrapText="1"/>
    </xf>
    <xf numFmtId="0" fontId="16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color rgb="0016A34A"/>
      </font>
      <fill>
        <patternFill patternType="solid">
          <fgColor rgb="00DCFCE7"/>
        </patternFill>
      </fill>
    </dxf>
    <dxf>
      <font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Steuerersparnis pro Person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'Dashboard'!$B$18:$B$27</f>
            </numRef>
          </cat>
          <val>
            <numRef>
              <f>'Dashboard'!$C$18:$C$27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Steuerersparnis 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Entwicklung Steuerersparnis nach Jahr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'Dashboard'!H18</f>
            </strRef>
          </tx>
          <spPr>
            <a:ln xmlns:a="http://schemas.openxmlformats.org/drawingml/2006/main" w="20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'Dashboard'!$G$19:$G$23</f>
            </numRef>
          </cat>
          <val>
            <numRef>
              <f>'Dashboard'!$H$19:$H$23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Steuerersparnis 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3a-Einzahlungen nach Kanton</a:t>
            </a:r>
          </a:p>
        </rich>
      </tx>
    </title>
    <plotArea>
      <pieChart>
        <varyColors val="1"/>
        <ser>
          <idx val="0"/>
          <order val="0"/>
          <tx>
            <strRef>
              <f>'Dashboard'!N18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'Dashboard'!$M$19:$M$26</f>
            </numRef>
          </cat>
          <val>
            <numRef>
              <f>'Dashboard'!$N$19:$N$26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29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29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0" customWidth="1" min="3" max="3"/>
    <col width="18" customWidth="1" min="4" max="4"/>
    <col width="8" customWidth="1" min="5" max="5"/>
    <col width="20" customWidth="1" min="6" max="6"/>
    <col width="24" customWidth="1" min="7" max="7"/>
    <col width="26" customWidth="1" min="8" max="8"/>
    <col width="20" customWidth="1" min="9" max="9"/>
    <col width="22" customWidth="1" min="10" max="10"/>
    <col width="26" customWidth="1" min="11" max="11"/>
    <col width="28" customWidth="1" min="12" max="12"/>
    <col width="16" customWidth="1" min="13" max="13"/>
  </cols>
  <sheetData>
    <row r="1" ht="22" customHeight="1">
      <c r="A1" s="1" t="inlineStr">
        <is>
          <t>Nr.</t>
        </is>
      </c>
      <c r="B1" s="1" t="inlineStr">
        <is>
          <t>Name</t>
        </is>
      </c>
      <c r="C1" s="1" t="inlineStr">
        <is>
          <t>Kanton</t>
        </is>
      </c>
      <c r="D1" s="1" t="inlineStr">
        <is>
          <t>Wohnort</t>
        </is>
      </c>
      <c r="E1" s="1" t="inlineStr">
        <is>
          <t>Jahr</t>
        </is>
      </c>
      <c r="F1" s="1" t="inlineStr">
        <is>
          <t>Bruttolohn CHF</t>
        </is>
      </c>
      <c r="G1" s="1" t="inlineStr">
        <is>
          <t>Max. 3a-Einzahlung CHF</t>
        </is>
      </c>
      <c r="H1" s="1" t="inlineStr">
        <is>
          <t>Effektive 3a-Einzahlung CHF</t>
        </is>
      </c>
      <c r="I1" s="1" t="inlineStr">
        <is>
          <t>Grenzsteuersatz %</t>
        </is>
      </c>
      <c r="J1" s="1" t="inlineStr">
        <is>
          <t>Steuerersparnis CHF</t>
        </is>
      </c>
      <c r="K1" s="1" t="inlineStr">
        <is>
          <t>Nettoeffekt nach Steuer CHF</t>
        </is>
      </c>
      <c r="L1" s="1" t="inlineStr">
        <is>
          <t>Kommentar</t>
        </is>
      </c>
      <c r="M1" s="1" t="inlineStr">
        <is>
          <t>Status</t>
        </is>
      </c>
    </row>
    <row r="2">
      <c r="A2" s="2" t="n">
        <v>1</v>
      </c>
      <c r="B2" s="3" t="inlineStr">
        <is>
          <t>Andrea Müller</t>
        </is>
      </c>
      <c r="C2" s="2" t="inlineStr">
        <is>
          <t>ZH</t>
        </is>
      </c>
      <c r="D2" s="3" t="inlineStr">
        <is>
          <t>Zürich</t>
        </is>
      </c>
      <c r="E2" s="2" t="n">
        <v>2026</v>
      </c>
      <c r="F2" s="4" t="n">
        <v>92000</v>
      </c>
      <c r="G2" s="5">
        <f>IF(F2&gt;0,MAX(0,IF(OR(C2="BS",C2="GE"),7056,F2*0.07056)),0)</f>
        <v/>
      </c>
      <c r="H2" s="4" t="n">
        <v>7056</v>
      </c>
      <c r="I2" s="6" t="n">
        <v>0.18</v>
      </c>
      <c r="J2" s="5">
        <f>H2*I2</f>
        <v/>
      </c>
      <c r="K2" s="5">
        <f>H2-J2</f>
        <v/>
      </c>
      <c r="L2" s="3" t="inlineStr">
        <is>
          <t>Angestellt, max. 3a</t>
        </is>
      </c>
      <c r="M2" s="2">
        <f>IF(H2&lt;=G2,"OK","Über Einzahlung")</f>
        <v/>
      </c>
    </row>
    <row r="3">
      <c r="A3" s="7" t="n">
        <v>2</v>
      </c>
      <c r="B3" s="8" t="inlineStr">
        <is>
          <t>Markus Meier</t>
        </is>
      </c>
      <c r="C3" s="7" t="inlineStr">
        <is>
          <t>BE</t>
        </is>
      </c>
      <c r="D3" s="8" t="inlineStr">
        <is>
          <t>Bern</t>
        </is>
      </c>
      <c r="E3" s="7" t="n">
        <v>2026</v>
      </c>
      <c r="F3" s="4" t="n">
        <v>118000</v>
      </c>
      <c r="G3" s="9">
        <f>IF(F3&gt;0,MAX(0,IF(OR(C3="BS",C3="GE"),7056,F3*0.07056)),0)</f>
        <v/>
      </c>
      <c r="H3" s="4" t="n">
        <v>7056</v>
      </c>
      <c r="I3" s="6" t="n">
        <v>0.225</v>
      </c>
      <c r="J3" s="9">
        <f>H3*I3</f>
        <v/>
      </c>
      <c r="K3" s="9">
        <f>H3-J3</f>
        <v/>
      </c>
      <c r="L3" s="8" t="inlineStr">
        <is>
          <t>Angestellt, max. 3a</t>
        </is>
      </c>
      <c r="M3" s="7">
        <f>IF(H3&lt;=G3,"OK","Über Einzahlung")</f>
        <v/>
      </c>
    </row>
    <row r="4">
      <c r="A4" s="2" t="n">
        <v>3</v>
      </c>
      <c r="B4" s="3" t="inlineStr">
        <is>
          <t>Sandra Keller</t>
        </is>
      </c>
      <c r="C4" s="2" t="inlineStr">
        <is>
          <t>BS</t>
        </is>
      </c>
      <c r="D4" s="3" t="inlineStr">
        <is>
          <t>Basel</t>
        </is>
      </c>
      <c r="E4" s="2" t="n">
        <v>2026</v>
      </c>
      <c r="F4" s="4" t="n">
        <v>84500</v>
      </c>
      <c r="G4" s="5">
        <f>IF(F4&gt;0,MAX(0,IF(OR(C4="BS",C4="GE"),7056,F4*0.07056)),0)</f>
        <v/>
      </c>
      <c r="H4" s="4" t="n">
        <v>5500</v>
      </c>
      <c r="I4" s="6" t="n">
        <v>0.168</v>
      </c>
      <c r="J4" s="5">
        <f>H4*I4</f>
        <v/>
      </c>
      <c r="K4" s="5">
        <f>H4-J4</f>
        <v/>
      </c>
      <c r="L4" s="3" t="inlineStr">
        <is>
          <t>Teileinzahlung</t>
        </is>
      </c>
      <c r="M4" s="2">
        <f>IF(H4&lt;=G4,"OK","Über Einzahlung")</f>
        <v/>
      </c>
    </row>
    <row r="5">
      <c r="A5" s="7" t="n">
        <v>4</v>
      </c>
      <c r="B5" s="8" t="inlineStr">
        <is>
          <t>Thomas Schmid</t>
        </is>
      </c>
      <c r="C5" s="7" t="inlineStr">
        <is>
          <t>GE</t>
        </is>
      </c>
      <c r="D5" s="8" t="inlineStr">
        <is>
          <t>Genf</t>
        </is>
      </c>
      <c r="E5" s="7" t="n">
        <v>2026</v>
      </c>
      <c r="F5" s="4" t="n">
        <v>135000</v>
      </c>
      <c r="G5" s="9">
        <f>IF(F5&gt;0,MAX(0,IF(OR(C5="BS",C5="GE"),7056,F5*0.07056)),0)</f>
        <v/>
      </c>
      <c r="H5" s="4" t="n">
        <v>7056</v>
      </c>
      <c r="I5" s="6" t="n">
        <v>0.242</v>
      </c>
      <c r="J5" s="9">
        <f>H5*I5</f>
        <v/>
      </c>
      <c r="K5" s="9">
        <f>H5-J5</f>
        <v/>
      </c>
      <c r="L5" s="8" t="inlineStr">
        <is>
          <t>Angestellt, max. 3a</t>
        </is>
      </c>
      <c r="M5" s="7">
        <f>IF(H5&lt;=G5,"OK","Über Einzahlung")</f>
        <v/>
      </c>
    </row>
    <row r="6">
      <c r="A6" s="2" t="n">
        <v>5</v>
      </c>
      <c r="B6" s="3" t="inlineStr">
        <is>
          <t>Reto Furrer</t>
        </is>
      </c>
      <c r="C6" s="2" t="inlineStr">
        <is>
          <t>LU</t>
        </is>
      </c>
      <c r="D6" s="3" t="inlineStr">
        <is>
          <t>Luzern</t>
        </is>
      </c>
      <c r="E6" s="2" t="n">
        <v>2026</v>
      </c>
      <c r="F6" s="4" t="n">
        <v>101000</v>
      </c>
      <c r="G6" s="5">
        <f>IF(F6&gt;0,MAX(0,IF(OR(C6="BS",C6="GE"),7056,F6*0.07056)),0)</f>
        <v/>
      </c>
      <c r="H6" s="4" t="n">
        <v>7056</v>
      </c>
      <c r="I6" s="6" t="n">
        <v>0.194</v>
      </c>
      <c r="J6" s="5">
        <f>H6*I6</f>
        <v/>
      </c>
      <c r="K6" s="5">
        <f>H6-J6</f>
        <v/>
      </c>
      <c r="L6" s="3" t="inlineStr">
        <is>
          <t>Angestellt, max. 3a</t>
        </is>
      </c>
      <c r="M6" s="2">
        <f>IF(H6&lt;=G6,"OK","Über Einzahlung")</f>
        <v/>
      </c>
    </row>
    <row r="7">
      <c r="A7" s="7" t="n">
        <v>6</v>
      </c>
      <c r="B7" s="8" t="inlineStr">
        <is>
          <t>Nicole Steiner</t>
        </is>
      </c>
      <c r="C7" s="7" t="inlineStr">
        <is>
          <t>VD</t>
        </is>
      </c>
      <c r="D7" s="8" t="inlineStr">
        <is>
          <t>Lausanne</t>
        </is>
      </c>
      <c r="E7" s="7" t="n">
        <v>2026</v>
      </c>
      <c r="F7" s="4" t="n">
        <v>73500</v>
      </c>
      <c r="G7" s="9">
        <f>IF(F7&gt;0,MAX(0,IF(OR(C7="BS",C7="GE"),7056,F7*0.07056)),0)</f>
        <v/>
      </c>
      <c r="H7" s="4" t="n">
        <v>4800</v>
      </c>
      <c r="I7" s="6" t="n">
        <v>0.151</v>
      </c>
      <c r="J7" s="9">
        <f>H7*I7</f>
        <v/>
      </c>
      <c r="K7" s="9">
        <f>H7-J7</f>
        <v/>
      </c>
      <c r="L7" s="8" t="inlineStr">
        <is>
          <t>Teileinzahlung</t>
        </is>
      </c>
      <c r="M7" s="7">
        <f>IF(H7&lt;=G7,"OK","Über Einzahlung")</f>
        <v/>
      </c>
    </row>
    <row r="8">
      <c r="A8" s="2" t="n">
        <v>7</v>
      </c>
      <c r="B8" s="3" t="inlineStr">
        <is>
          <t>Stefan Weber</t>
        </is>
      </c>
      <c r="C8" s="2" t="inlineStr">
        <is>
          <t>ZH</t>
        </is>
      </c>
      <c r="D8" s="3" t="inlineStr">
        <is>
          <t>Winterthur</t>
        </is>
      </c>
      <c r="E8" s="2" t="n">
        <v>2026</v>
      </c>
      <c r="F8" s="4" t="n">
        <v>126000</v>
      </c>
      <c r="G8" s="5">
        <f>IF(F8&gt;0,MAX(0,IF(OR(C8="BS",C8="GE"),7056,F8*0.07056)),0)</f>
        <v/>
      </c>
      <c r="H8" s="4" t="n">
        <v>7056</v>
      </c>
      <c r="I8" s="6" t="n">
        <v>0.217</v>
      </c>
      <c r="J8" s="5">
        <f>H8*I8</f>
        <v/>
      </c>
      <c r="K8" s="5">
        <f>H8-J8</f>
        <v/>
      </c>
      <c r="L8" s="3" t="inlineStr">
        <is>
          <t>Angestellt, max. 3a</t>
        </is>
      </c>
      <c r="M8" s="2">
        <f>IF(H8&lt;=G8,"OK","Über Einzahlung")</f>
        <v/>
      </c>
    </row>
    <row r="9">
      <c r="A9" s="7" t="n">
        <v>8</v>
      </c>
      <c r="B9" s="8" t="inlineStr">
        <is>
          <t>Claudia Baumann</t>
        </is>
      </c>
      <c r="C9" s="7" t="inlineStr">
        <is>
          <t>SG</t>
        </is>
      </c>
      <c r="D9" s="8" t="inlineStr">
        <is>
          <t>St. Gallen</t>
        </is>
      </c>
      <c r="E9" s="7" t="n">
        <v>2026</v>
      </c>
      <c r="F9" s="4" t="n">
        <v>89000</v>
      </c>
      <c r="G9" s="9">
        <f>IF(F9&gt;0,MAX(0,IF(OR(C9="BS",C9="GE"),7056,F9*0.07056)),0)</f>
        <v/>
      </c>
      <c r="H9" s="4" t="n">
        <v>6200</v>
      </c>
      <c r="I9" s="6" t="n">
        <v>0.172</v>
      </c>
      <c r="J9" s="9">
        <f>H9*I9</f>
        <v/>
      </c>
      <c r="K9" s="9">
        <f>H9-J9</f>
        <v/>
      </c>
      <c r="L9" s="8" t="inlineStr">
        <is>
          <t>Teileinzahlung</t>
        </is>
      </c>
      <c r="M9" s="7">
        <f>IF(H9&lt;=G9,"OK","Über Einzahlung")</f>
        <v/>
      </c>
    </row>
    <row r="10">
      <c r="A10" s="2" t="n">
        <v>9</v>
      </c>
      <c r="B10" s="3" t="inlineStr">
        <is>
          <t>Daniela Graf</t>
        </is>
      </c>
      <c r="C10" s="2" t="inlineStr">
        <is>
          <t>BE</t>
        </is>
      </c>
      <c r="D10" s="3" t="inlineStr">
        <is>
          <t>Biel</t>
        </is>
      </c>
      <c r="E10" s="2" t="n">
        <v>2026</v>
      </c>
      <c r="F10" s="4" t="n">
        <v>64000</v>
      </c>
      <c r="G10" s="5">
        <f>IF(F10&gt;0,MAX(0,IF(OR(C10="BS",C10="GE"),7056,F10*0.07056)),0)</f>
        <v/>
      </c>
      <c r="H10" s="4" t="n">
        <v>4000</v>
      </c>
      <c r="I10" s="6" t="n">
        <v>0.146</v>
      </c>
      <c r="J10" s="5">
        <f>H10*I10</f>
        <v/>
      </c>
      <c r="K10" s="5">
        <f>H10-J10</f>
        <v/>
      </c>
      <c r="L10" s="3" t="inlineStr">
        <is>
          <t>Teileinzahlung</t>
        </is>
      </c>
      <c r="M10" s="2">
        <f>IF(H10&lt;=G10,"OK","Über Einzahlung")</f>
        <v/>
      </c>
    </row>
    <row r="11">
      <c r="A11" s="7" t="n">
        <v>10</v>
      </c>
      <c r="B11" s="8" t="inlineStr">
        <is>
          <t>Beat Hofer</t>
        </is>
      </c>
      <c r="C11" s="7" t="inlineStr">
        <is>
          <t>TI</t>
        </is>
      </c>
      <c r="D11" s="8" t="inlineStr">
        <is>
          <t>Lugano</t>
        </is>
      </c>
      <c r="E11" s="7" t="n">
        <v>2026</v>
      </c>
      <c r="F11" s="4" t="n">
        <v>97500</v>
      </c>
      <c r="G11" s="9">
        <f>IF(F11&gt;0,MAX(0,IF(OR(C11="BS",C11="GE"),7056,F11*0.07056)),0)</f>
        <v/>
      </c>
      <c r="H11" s="4" t="n">
        <v>7056</v>
      </c>
      <c r="I11" s="6" t="n">
        <v>0.201</v>
      </c>
      <c r="J11" s="9">
        <f>H11*I11</f>
        <v/>
      </c>
      <c r="K11" s="9">
        <f>H11-J11</f>
        <v/>
      </c>
      <c r="L11" s="8" t="inlineStr">
        <is>
          <t>Angestellt, max. 3a</t>
        </is>
      </c>
      <c r="M11" s="7">
        <f>IF(H11&lt;=G11,"OK","Über Einzahlung")</f>
        <v/>
      </c>
    </row>
    <row r="12"/>
    <row r="13">
      <c r="A13" s="10" t="inlineStr">
        <is>
          <t>Summe / Ø</t>
        </is>
      </c>
      <c r="B13" s="11" t="n"/>
      <c r="C13" s="11" t="n"/>
      <c r="D13" s="11" t="n"/>
      <c r="E13" s="11" t="n"/>
      <c r="F13" s="12">
        <f>SUM(F2:F11)</f>
        <v/>
      </c>
      <c r="G13" s="11" t="n"/>
      <c r="H13" s="12">
        <f>SUM(H2:H11)</f>
        <v/>
      </c>
      <c r="I13" s="13">
        <f>AVERAGE(I2:I11)</f>
        <v/>
      </c>
      <c r="J13" s="12">
        <f>SUM(J2:J11)</f>
        <v/>
      </c>
      <c r="K13" s="11" t="n"/>
      <c r="L13" s="11" t="n"/>
      <c r="M13" s="14">
        <f>COUNTIF(M2:M11,"OK")</f>
        <v/>
      </c>
    </row>
  </sheetData>
  <autoFilter ref="A1:M1"/>
  <conditionalFormatting sqref="J2:J11">
    <cfRule type="expression" priority="1" dxfId="0" stopIfTrue="1">
      <formula>J2&gt;0</formula>
    </cfRule>
  </conditionalFormatting>
  <conditionalFormatting sqref="M2:M11">
    <cfRule type="expression" priority="2" dxfId="1" stopIfTrue="1">
      <formula>M2="Über Einzahlung"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2" customWidth="1" min="3" max="3"/>
    <col width="24" customWidth="1" min="4" max="4"/>
    <col width="22" customWidth="1" min="5" max="5"/>
    <col width="20" customWidth="1" min="6" max="6"/>
    <col width="16" customWidth="1" min="7" max="7"/>
  </cols>
  <sheetData>
    <row r="1" ht="22" customHeight="1">
      <c r="A1" s="1" t="inlineStr">
        <is>
          <t>Kanton</t>
        </is>
      </c>
      <c r="B1" s="1" t="inlineStr">
        <is>
          <t>Stadt</t>
        </is>
      </c>
      <c r="C1" s="1" t="inlineStr">
        <is>
          <t>Einkommen CHF</t>
        </is>
      </c>
      <c r="D1" s="1" t="inlineStr">
        <is>
          <t>Steuer ohne 3a CHF</t>
        </is>
      </c>
      <c r="E1" s="1" t="inlineStr">
        <is>
          <t>Steuer mit 3a CHF</t>
        </is>
      </c>
      <c r="F1" s="1" t="inlineStr">
        <is>
          <t>Ersparnis CHF</t>
        </is>
      </c>
      <c r="G1" s="1" t="inlineStr">
        <is>
          <t>Ersparnis in %</t>
        </is>
      </c>
    </row>
    <row r="2">
      <c r="A2" s="2" t="inlineStr">
        <is>
          <t>ZH</t>
        </is>
      </c>
      <c r="B2" s="3" t="inlineStr">
        <is>
          <t>Zürich</t>
        </is>
      </c>
      <c r="C2" s="4" t="n">
        <v>92000</v>
      </c>
      <c r="D2" s="4" t="n">
        <v>16560</v>
      </c>
      <c r="E2" s="5">
        <f>D2-F2</f>
        <v/>
      </c>
      <c r="F2" s="5">
        <f>IFERROR(VLOOKUP(A2,'3a_Berechnung'!C:J,8,FALSE),D2*0.2)</f>
        <v/>
      </c>
      <c r="G2" s="15">
        <f>IFERROR(F2/D2,0)</f>
        <v/>
      </c>
    </row>
    <row r="3">
      <c r="A3" s="7" t="inlineStr">
        <is>
          <t>BE</t>
        </is>
      </c>
      <c r="B3" s="8" t="inlineStr">
        <is>
          <t>Bern</t>
        </is>
      </c>
      <c r="C3" s="4" t="n">
        <v>118000</v>
      </c>
      <c r="D3" s="4" t="n">
        <v>26550</v>
      </c>
      <c r="E3" s="9">
        <f>D3-F3</f>
        <v/>
      </c>
      <c r="F3" s="9">
        <f>IFERROR(VLOOKUP(A3,'3a_Berechnung'!C:J,8,FALSE),D3*0.2)</f>
        <v/>
      </c>
      <c r="G3" s="16">
        <f>IFERROR(F3/D3,0)</f>
        <v/>
      </c>
    </row>
    <row r="4">
      <c r="A4" s="2" t="inlineStr">
        <is>
          <t>BS</t>
        </is>
      </c>
      <c r="B4" s="3" t="inlineStr">
        <is>
          <t>Basel</t>
        </is>
      </c>
      <c r="C4" s="4" t="n">
        <v>84500</v>
      </c>
      <c r="D4" s="4" t="n">
        <v>14196</v>
      </c>
      <c r="E4" s="5">
        <f>D4-F4</f>
        <v/>
      </c>
      <c r="F4" s="5">
        <f>IFERROR(VLOOKUP(A4,'3a_Berechnung'!C:J,8,FALSE),D4*0.2)</f>
        <v/>
      </c>
      <c r="G4" s="15">
        <f>IFERROR(F4/D4,0)</f>
        <v/>
      </c>
    </row>
    <row r="5">
      <c r="A5" s="7" t="inlineStr">
        <is>
          <t>GE</t>
        </is>
      </c>
      <c r="B5" s="8" t="inlineStr">
        <is>
          <t>Genf</t>
        </is>
      </c>
      <c r="C5" s="4" t="n">
        <v>135000</v>
      </c>
      <c r="D5" s="4" t="n">
        <v>32670</v>
      </c>
      <c r="E5" s="9">
        <f>D5-F5</f>
        <v/>
      </c>
      <c r="F5" s="9">
        <f>IFERROR(VLOOKUP(A5,'3a_Berechnung'!C:J,8,FALSE),D5*0.2)</f>
        <v/>
      </c>
      <c r="G5" s="16">
        <f>IFERROR(F5/D5,0)</f>
        <v/>
      </c>
    </row>
    <row r="6">
      <c r="A6" s="2" t="inlineStr">
        <is>
          <t>LU</t>
        </is>
      </c>
      <c r="B6" s="3" t="inlineStr">
        <is>
          <t>Luzern</t>
        </is>
      </c>
      <c r="C6" s="4" t="n">
        <v>101000</v>
      </c>
      <c r="D6" s="4" t="n">
        <v>19594</v>
      </c>
      <c r="E6" s="5">
        <f>D6-F6</f>
        <v/>
      </c>
      <c r="F6" s="5">
        <f>IFERROR(VLOOKUP(A6,'3a_Berechnung'!C:J,8,FALSE),D6*0.2)</f>
        <v/>
      </c>
      <c r="G6" s="15">
        <f>IFERROR(F6/D6,0)</f>
        <v/>
      </c>
    </row>
    <row r="7">
      <c r="A7" s="7" t="inlineStr">
        <is>
          <t>VD</t>
        </is>
      </c>
      <c r="B7" s="8" t="inlineStr">
        <is>
          <t>Lausanne</t>
        </is>
      </c>
      <c r="C7" s="4" t="n">
        <v>73500</v>
      </c>
      <c r="D7" s="4" t="n">
        <v>11098.5</v>
      </c>
      <c r="E7" s="9">
        <f>D7-F7</f>
        <v/>
      </c>
      <c r="F7" s="9">
        <f>IFERROR(VLOOKUP(A7,'3a_Berechnung'!C:J,8,FALSE),D7*0.2)</f>
        <v/>
      </c>
      <c r="G7" s="16">
        <f>IFERROR(F7/D7,0)</f>
        <v/>
      </c>
    </row>
    <row r="8">
      <c r="A8" s="2" t="inlineStr">
        <is>
          <t>ZH</t>
        </is>
      </c>
      <c r="B8" s="3" t="inlineStr">
        <is>
          <t>Winterthur</t>
        </is>
      </c>
      <c r="C8" s="4" t="n">
        <v>126000</v>
      </c>
      <c r="D8" s="4" t="n">
        <v>27342</v>
      </c>
      <c r="E8" s="5">
        <f>D8-F8</f>
        <v/>
      </c>
      <c r="F8" s="5">
        <f>IFERROR(VLOOKUP(A8,'3a_Berechnung'!C:J,8,FALSE),D8*0.2)</f>
        <v/>
      </c>
      <c r="G8" s="15">
        <f>IFERROR(F8/D8,0)</f>
        <v/>
      </c>
    </row>
    <row r="9">
      <c r="A9" s="7" t="inlineStr">
        <is>
          <t>SG</t>
        </is>
      </c>
      <c r="B9" s="8" t="inlineStr">
        <is>
          <t>St. Gallen</t>
        </is>
      </c>
      <c r="C9" s="4" t="n">
        <v>89000</v>
      </c>
      <c r="D9" s="4" t="n">
        <v>15308</v>
      </c>
      <c r="E9" s="9">
        <f>D9-F9</f>
        <v/>
      </c>
      <c r="F9" s="9">
        <f>IFERROR(VLOOKUP(A9,'3a_Berechnung'!C:J,8,FALSE),D9*0.2)</f>
        <v/>
      </c>
      <c r="G9" s="16">
        <f>IFERROR(F9/D9,0)</f>
        <v/>
      </c>
    </row>
    <row r="10">
      <c r="A10" s="2" t="inlineStr">
        <is>
          <t>BE</t>
        </is>
      </c>
      <c r="B10" s="3" t="inlineStr">
        <is>
          <t>Biel</t>
        </is>
      </c>
      <c r="C10" s="4" t="n">
        <v>64000</v>
      </c>
      <c r="D10" s="4" t="n">
        <v>9344</v>
      </c>
      <c r="E10" s="5">
        <f>D10-F10</f>
        <v/>
      </c>
      <c r="F10" s="5">
        <f>IFERROR(VLOOKUP(A10,'3a_Berechnung'!C:J,8,FALSE),D10*0.2)</f>
        <v/>
      </c>
      <c r="G10" s="15">
        <f>IFERROR(F10/D10,0)</f>
        <v/>
      </c>
    </row>
    <row r="11">
      <c r="A11" s="7" t="inlineStr">
        <is>
          <t>TI</t>
        </is>
      </c>
      <c r="B11" s="8" t="inlineStr">
        <is>
          <t>Lugano</t>
        </is>
      </c>
      <c r="C11" s="4" t="n">
        <v>97500</v>
      </c>
      <c r="D11" s="4" t="n">
        <v>19597.5</v>
      </c>
      <c r="E11" s="9">
        <f>D11-F11</f>
        <v/>
      </c>
      <c r="F11" s="9">
        <f>IFERROR(VLOOKUP(A11,'3a_Berechnung'!C:J,8,FALSE),D11*0.2)</f>
        <v/>
      </c>
      <c r="G11" s="16">
        <f>IFERROR(F11/D11,0)</f>
        <v/>
      </c>
    </row>
    <row r="12"/>
    <row r="13"/>
    <row r="14">
      <c r="A14" s="17" t="inlineStr">
        <is>
          <t>Szenarien-Vergleich</t>
        </is>
      </c>
    </row>
    <row r="15">
      <c r="A15" s="18" t="inlineStr">
        <is>
          <t>Szenario</t>
        </is>
      </c>
      <c r="B15" s="18" t="inlineStr">
        <is>
          <t>Bruttolohn CHF</t>
        </is>
      </c>
      <c r="C15" s="18" t="inlineStr">
        <is>
          <t>3a-Einzahlung CHF</t>
        </is>
      </c>
      <c r="D15" s="18" t="inlineStr">
        <is>
          <t>Grenzsteuersatz %</t>
        </is>
      </c>
      <c r="E15" s="18" t="inlineStr">
        <is>
          <t>Steuerersparnis CHF</t>
        </is>
      </c>
      <c r="F15" s="18" t="inlineStr">
        <is>
          <t>Nettoeffekt CHF</t>
        </is>
      </c>
      <c r="G15" s="18" t="inlineStr">
        <is>
          <t>Hinweis</t>
        </is>
      </c>
    </row>
    <row r="16">
      <c r="A16" s="3" t="inlineStr">
        <is>
          <t>Ledig, ZH</t>
        </is>
      </c>
      <c r="B16" s="5" t="n">
        <v>95000</v>
      </c>
      <c r="C16" s="5" t="n">
        <v>7056</v>
      </c>
      <c r="D16" s="15" t="n">
        <v>0.185</v>
      </c>
      <c r="E16" s="5">
        <f>C16*D16</f>
        <v/>
      </c>
      <c r="F16" s="5">
        <f>C16-E16</f>
        <v/>
      </c>
      <c r="G16" s="3" t="inlineStr">
        <is>
          <t>Standardfall</t>
        </is>
      </c>
    </row>
    <row r="17">
      <c r="A17" s="8" t="inlineStr">
        <is>
          <t>Verheiratet, ZH</t>
        </is>
      </c>
      <c r="B17" s="9" t="n">
        <v>180000</v>
      </c>
      <c r="C17" s="9" t="n">
        <v>7056</v>
      </c>
      <c r="D17" s="16" t="n">
        <v>0.21</v>
      </c>
      <c r="E17" s="9">
        <f>C17*D17</f>
        <v/>
      </c>
      <c r="F17" s="9">
        <f>C17-E17</f>
        <v/>
      </c>
      <c r="G17" s="8" t="inlineStr">
        <is>
          <t>Gemeinsame Veranlagung</t>
        </is>
      </c>
    </row>
    <row r="18">
      <c r="A18" s="3" t="inlineStr">
        <is>
          <t>Mit PK-Beitrag, BE</t>
        </is>
      </c>
      <c r="B18" s="5" t="n">
        <v>115000</v>
      </c>
      <c r="C18" s="5" t="n">
        <v>7056</v>
      </c>
      <c r="D18" s="15" t="n">
        <v>0.22</v>
      </c>
      <c r="E18" s="5">
        <f>C18*D18</f>
        <v/>
      </c>
      <c r="F18" s="5">
        <f>C18-E18</f>
        <v/>
      </c>
      <c r="G18" s="3" t="inlineStr">
        <is>
          <t>Angestellt mit Pensionskasse</t>
        </is>
      </c>
    </row>
    <row r="19">
      <c r="A19" s="8" t="inlineStr">
        <is>
          <t>Ohne PK (Selbst.), GE</t>
        </is>
      </c>
      <c r="B19" s="9" t="n">
        <v>120000</v>
      </c>
      <c r="C19" s="9" t="n">
        <v>35280</v>
      </c>
      <c r="D19" s="16" t="n">
        <v>0.24</v>
      </c>
      <c r="E19" s="9">
        <f>C19*D19</f>
        <v/>
      </c>
      <c r="F19" s="9">
        <f>C19-E19</f>
        <v/>
      </c>
      <c r="G19" s="8" t="inlineStr">
        <is>
          <t>Selbstständig: bis 20% Lohn</t>
        </is>
      </c>
    </row>
  </sheetData>
  <mergeCells count="1">
    <mergeCell ref="A14:G14"/>
  </mergeCells>
  <conditionalFormatting sqref="F2:F11">
    <cfRule type="expression" priority="1" dxfId="0" stopIfTrue="1">
      <formula>F2&gt;1000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</cols>
  <sheetData>
    <row r="1" ht="30" customHeight="1">
      <c r="B1" s="19" t="inlineStr">
        <is>
          <t>Säule 3a – Steuerersparnis Dashboard 2026</t>
        </is>
      </c>
    </row>
    <row r="2"/>
    <row r="3">
      <c r="B3" s="20" t="inlineStr">
        <is>
          <t>KPI Übersicht</t>
        </is>
      </c>
    </row>
    <row r="4" ht="30" customHeight="1">
      <c r="B4" s="21" t="inlineStr">
        <is>
          <t>Gesamt-Bruttolohn</t>
        </is>
      </c>
      <c r="C4" s="22" t="n"/>
      <c r="D4" s="23" t="n"/>
      <c r="E4" s="21" t="inlineStr">
        <is>
          <t>Gesamt-3a-Einzahlungen</t>
        </is>
      </c>
      <c r="F4" s="22" t="n"/>
      <c r="G4" s="23" t="n"/>
      <c r="H4" s="21" t="inlineStr">
        <is>
          <t>Gesamte Steuerersparnis</t>
        </is>
      </c>
      <c r="I4" s="22" t="n"/>
      <c r="J4" s="23" t="n"/>
      <c r="K4" s="21" t="inlineStr">
        <is>
          <t>Ø Grenzsteuersatz</t>
        </is>
      </c>
      <c r="L4" s="22" t="n"/>
      <c r="M4" s="23" t="n"/>
      <c r="N4" s="21" t="inlineStr">
        <is>
          <t>Personen mit max. Einzahlung</t>
        </is>
      </c>
      <c r="O4" s="22" t="n"/>
      <c r="P4" s="23" t="n"/>
    </row>
    <row r="5" ht="28" customHeight="1">
      <c r="B5" s="24">
        <f>'3a_Berechnung'!F13</f>
        <v/>
      </c>
      <c r="C5" s="22" t="n"/>
      <c r="D5" s="23" t="n"/>
      <c r="E5" s="24">
        <f>'3a_Berechnung'!H13</f>
        <v/>
      </c>
      <c r="F5" s="22" t="n"/>
      <c r="G5" s="23" t="n"/>
      <c r="H5" s="24">
        <f>'3a_Berechnung'!J13</f>
        <v/>
      </c>
      <c r="I5" s="22" t="n"/>
      <c r="J5" s="23" t="n"/>
      <c r="K5" s="25">
        <f>'3a_Berechnung'!I13</f>
        <v/>
      </c>
      <c r="L5" s="22" t="n"/>
      <c r="M5" s="23" t="n"/>
      <c r="N5" s="26">
        <f>'3a_Berechnung'!M13</f>
        <v/>
      </c>
      <c r="O5" s="22" t="n"/>
      <c r="P5" s="23" t="n"/>
    </row>
    <row r="6"/>
    <row r="7">
      <c r="B7" s="27" t="inlineStr">
        <is>
          <t>Top 5 Personen nach Steuerersparnis</t>
        </is>
      </c>
    </row>
    <row r="8">
      <c r="B8" s="18" t="inlineStr">
        <is>
          <t>Name</t>
        </is>
      </c>
      <c r="C8" s="18" t="inlineStr">
        <is>
          <t>Kanton</t>
        </is>
      </c>
      <c r="D8" s="18" t="inlineStr">
        <is>
          <t>Bruttolohn CHF</t>
        </is>
      </c>
      <c r="E8" s="18" t="inlineStr">
        <is>
          <t>3a-Einzahlung CHF</t>
        </is>
      </c>
      <c r="F8" s="18" t="inlineStr">
        <is>
          <t>Steuerersparnis CHF</t>
        </is>
      </c>
    </row>
    <row r="9">
      <c r="B9" s="8" t="inlineStr">
        <is>
          <t>Thomas Schmid</t>
        </is>
      </c>
      <c r="C9" s="7" t="inlineStr">
        <is>
          <t>GE</t>
        </is>
      </c>
      <c r="D9" s="9" t="n">
        <v>135000</v>
      </c>
      <c r="E9" s="9" t="n">
        <v>7056</v>
      </c>
      <c r="F9" s="9" t="n">
        <v>1707.55</v>
      </c>
    </row>
    <row r="10">
      <c r="B10" s="3" t="inlineStr">
        <is>
          <t>Markus Meier</t>
        </is>
      </c>
      <c r="C10" s="2" t="inlineStr">
        <is>
          <t>BE</t>
        </is>
      </c>
      <c r="D10" s="5" t="n">
        <v>118000</v>
      </c>
      <c r="E10" s="5" t="n">
        <v>7056</v>
      </c>
      <c r="F10" s="5" t="n">
        <v>1587.6</v>
      </c>
    </row>
    <row r="11">
      <c r="B11" s="8" t="inlineStr">
        <is>
          <t>Stefan Weber</t>
        </is>
      </c>
      <c r="C11" s="7" t="inlineStr">
        <is>
          <t>ZH</t>
        </is>
      </c>
      <c r="D11" s="9" t="n">
        <v>126000</v>
      </c>
      <c r="E11" s="9" t="n">
        <v>7056</v>
      </c>
      <c r="F11" s="9" t="n">
        <v>1531.15</v>
      </c>
    </row>
    <row r="12">
      <c r="B12" s="3" t="inlineStr">
        <is>
          <t>Reto Furrer</t>
        </is>
      </c>
      <c r="C12" s="2" t="inlineStr">
        <is>
          <t>LU</t>
        </is>
      </c>
      <c r="D12" s="5" t="n">
        <v>101000</v>
      </c>
      <c r="E12" s="5" t="n">
        <v>7056</v>
      </c>
      <c r="F12" s="5" t="n">
        <v>1368.86</v>
      </c>
    </row>
    <row r="13">
      <c r="B13" s="8" t="inlineStr">
        <is>
          <t>Beat Hofer</t>
        </is>
      </c>
      <c r="C13" s="7" t="inlineStr">
        <is>
          <t>TI</t>
        </is>
      </c>
      <c r="D13" s="9" t="n">
        <v>97500</v>
      </c>
      <c r="E13" s="9" t="n">
        <v>7056</v>
      </c>
      <c r="F13" s="9" t="n">
        <v>1418.26</v>
      </c>
    </row>
    <row r="14"/>
    <row r="15">
      <c r="B15" s="28" t="inlineStr">
        <is>
          <t>Filterhinweis: Daten können im Blatt '3a_Berechnung' nach Jahr, Kanton und Wohnort gefiltert werden.</t>
        </is>
      </c>
    </row>
    <row r="16"/>
    <row r="17">
      <c r="B17" s="29" t="inlineStr">
        <is>
          <t>Hilfsdata Diagramm</t>
        </is>
      </c>
    </row>
    <row r="18">
      <c r="B18" t="inlineStr">
        <is>
          <t>Andrea M.</t>
        </is>
      </c>
      <c r="C18" t="n">
        <v>1270.08</v>
      </c>
      <c r="G18" t="inlineStr">
        <is>
          <t>Jahr</t>
        </is>
      </c>
      <c r="H18" t="inlineStr">
        <is>
          <t>Steuerersparnis CHF</t>
        </is>
      </c>
      <c r="M18" t="inlineStr">
        <is>
          <t>Kanton</t>
        </is>
      </c>
      <c r="N18" t="inlineStr">
        <is>
          <t>3a-Einzahlung CHF</t>
        </is>
      </c>
    </row>
    <row r="19">
      <c r="B19" t="inlineStr">
        <is>
          <t>Markus M.</t>
        </is>
      </c>
      <c r="C19" t="n">
        <v>1587.6</v>
      </c>
      <c r="G19" t="n">
        <v>2022</v>
      </c>
      <c r="H19" t="n">
        <v>8200</v>
      </c>
      <c r="M19" t="inlineStr">
        <is>
          <t>ZH</t>
        </is>
      </c>
      <c r="N19" t="n">
        <v>14112</v>
      </c>
    </row>
    <row r="20">
      <c r="B20" t="inlineStr">
        <is>
          <t>Sandra K.</t>
        </is>
      </c>
      <c r="C20" t="n">
        <v>924</v>
      </c>
      <c r="G20" t="n">
        <v>2023</v>
      </c>
      <c r="H20" t="n">
        <v>9100</v>
      </c>
      <c r="M20" t="inlineStr">
        <is>
          <t>BE</t>
        </is>
      </c>
      <c r="N20" t="n">
        <v>11056</v>
      </c>
    </row>
    <row r="21">
      <c r="B21" t="inlineStr">
        <is>
          <t>Thomas S.</t>
        </is>
      </c>
      <c r="C21" t="n">
        <v>1707.55</v>
      </c>
      <c r="G21" t="n">
        <v>2024</v>
      </c>
      <c r="H21" t="n">
        <v>10500</v>
      </c>
      <c r="M21" t="inlineStr">
        <is>
          <t>BS</t>
        </is>
      </c>
      <c r="N21" t="n">
        <v>5500</v>
      </c>
    </row>
    <row r="22">
      <c r="B22" t="inlineStr">
        <is>
          <t>Reto F.</t>
        </is>
      </c>
      <c r="C22" t="n">
        <v>1368.86</v>
      </c>
      <c r="G22" t="n">
        <v>2025</v>
      </c>
      <c r="H22" t="n">
        <v>11300</v>
      </c>
      <c r="M22" t="inlineStr">
        <is>
          <t>GE</t>
        </is>
      </c>
      <c r="N22" t="n">
        <v>7056</v>
      </c>
    </row>
    <row r="23">
      <c r="B23" t="inlineStr">
        <is>
          <t>Nicole S.</t>
        </is>
      </c>
      <c r="C23" t="n">
        <v>724.8</v>
      </c>
      <c r="G23" t="n">
        <v>2026</v>
      </c>
      <c r="H23" t="n">
        <v>12197</v>
      </c>
      <c r="M23" t="inlineStr">
        <is>
          <t>LU</t>
        </is>
      </c>
      <c r="N23" t="n">
        <v>7056</v>
      </c>
    </row>
    <row r="24">
      <c r="B24" t="inlineStr">
        <is>
          <t>Stefan W.</t>
        </is>
      </c>
      <c r="C24" t="n">
        <v>1531.15</v>
      </c>
      <c r="M24" t="inlineStr">
        <is>
          <t>VD</t>
        </is>
      </c>
      <c r="N24" t="n">
        <v>4800</v>
      </c>
    </row>
    <row r="25">
      <c r="B25" t="inlineStr">
        <is>
          <t>Claudia B.</t>
        </is>
      </c>
      <c r="C25" t="n">
        <v>1066.4</v>
      </c>
      <c r="M25" t="inlineStr">
        <is>
          <t>SG</t>
        </is>
      </c>
      <c r="N25" t="n">
        <v>6200</v>
      </c>
    </row>
    <row r="26">
      <c r="B26" t="inlineStr">
        <is>
          <t>Daniela G.</t>
        </is>
      </c>
      <c r="C26" t="n">
        <v>584</v>
      </c>
      <c r="M26" t="inlineStr">
        <is>
          <t>TI</t>
        </is>
      </c>
      <c r="N26" t="n">
        <v>7056</v>
      </c>
    </row>
    <row r="27">
      <c r="B27" t="inlineStr">
        <is>
          <t>Beat H.</t>
        </is>
      </c>
      <c r="C27" t="n">
        <v>1418.26</v>
      </c>
    </row>
  </sheetData>
  <mergeCells count="12">
    <mergeCell ref="B1:P1"/>
    <mergeCell ref="B4:D4"/>
    <mergeCell ref="B5:D5"/>
    <mergeCell ref="E4:G4"/>
    <mergeCell ref="E5:G5"/>
    <mergeCell ref="H4:J4"/>
    <mergeCell ref="H5:J5"/>
    <mergeCell ref="K4:M4"/>
    <mergeCell ref="K5:M5"/>
    <mergeCell ref="N4:P4"/>
    <mergeCell ref="N5:P5"/>
    <mergeCell ref="B15:P15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70" customWidth="1" min="3" max="3"/>
  </cols>
  <sheetData>
    <row r="1" ht="30" customHeight="1">
      <c r="B1" s="30" t="inlineStr">
        <is>
          <t>Hinweise &amp; Anleitung – Säule 3a Steuerersparnis</t>
        </is>
      </c>
    </row>
    <row r="2"/>
    <row r="3" ht="20" customHeight="1">
      <c r="B3" s="31" t="inlineStr">
        <is>
          <t>BLATT: 3a_Berechnung</t>
        </is>
      </c>
      <c r="C3" s="23" t="n"/>
    </row>
    <row r="4" ht="28" customHeight="1">
      <c r="B4" s="32" t="inlineStr">
        <is>
          <t>Zweck</t>
        </is>
      </c>
      <c r="C4" s="33" t="inlineStr">
        <is>
          <t>Hauptblatt zur Berechnung der Steuerersparnis durch Säule-3a-Einzahlungen je Person und Jahr.</t>
        </is>
      </c>
    </row>
    <row r="5" ht="28" customHeight="1">
      <c r="B5" s="32" t="inlineStr">
        <is>
          <t>Eingabefelder (gelb)</t>
        </is>
      </c>
      <c r="C5" s="34" t="inlineStr">
        <is>
          <t>Bruttolohn (Spalte F), Effektive 3a-Einzahlung (Spalte H) und Grenzsteuersatz (Spalte I) sind manuell auszufüllen.</t>
        </is>
      </c>
    </row>
    <row r="6" ht="28" customHeight="1">
      <c r="B6" s="32" t="inlineStr">
        <is>
          <t>Spalte G – Max. 3a-Einzahlung</t>
        </is>
      </c>
      <c r="C6" s="33" t="inlineStr">
        <is>
          <t>Wird automatisch berechnet: 7.056% des Bruttolohns, max. gesetzlicher Höchstbetrag (CHF 7'056 für 2026, Angestellte mit Pensionskasse).</t>
        </is>
      </c>
    </row>
    <row r="7" ht="28" customHeight="1">
      <c r="B7" s="32" t="inlineStr">
        <is>
          <t>Spalte J – Steuerersparnis</t>
        </is>
      </c>
      <c r="C7" s="34" t="inlineStr">
        <is>
          <t>Berechnet als: Effektive Einzahlung × Grenzsteuersatz.</t>
        </is>
      </c>
    </row>
    <row r="8" ht="28" customHeight="1">
      <c r="B8" s="32" t="inlineStr">
        <is>
          <t>Spalte K – Nettoeffekt</t>
        </is>
      </c>
      <c r="C8" s="33" t="inlineStr">
        <is>
          <t>Berechnet als: Effektive Einzahlung minus Steuerersparnis (tatsächlicher Liquiditätsabfluss).</t>
        </is>
      </c>
    </row>
    <row r="9" ht="28" customHeight="1">
      <c r="B9" s="32" t="inlineStr">
        <is>
          <t>Spalte M – Status</t>
        </is>
      </c>
      <c r="C9" s="34" t="inlineStr">
        <is>
          <t>"OK" wenn Einzahlung ≤ Maximaleinzahlung; "Über Einzahlung" bei Überschreitung.</t>
        </is>
      </c>
    </row>
    <row r="10" ht="20" customHeight="1">
      <c r="B10" s="31" t="inlineStr">
        <is>
          <t>BLATT: Steuervergleich</t>
        </is>
      </c>
      <c r="C10" s="23" t="n"/>
    </row>
    <row r="11" ht="28" customHeight="1">
      <c r="B11" s="32" t="inlineStr">
        <is>
          <t>Zweck</t>
        </is>
      </c>
      <c r="C11" s="34" t="inlineStr">
        <is>
          <t>Vergleich der Steuerersparnis nach Kanton und verschiedenen Szenarien (ledig, verheiratet, selbstständig).</t>
        </is>
      </c>
    </row>
    <row r="12" ht="28" customHeight="1">
      <c r="B12" s="32" t="inlineStr">
        <is>
          <t>Spalte F – Ersparnis</t>
        </is>
      </c>
      <c r="C12" s="33" t="inlineStr">
        <is>
          <t>Wird über VLOOKUP aus dem Blatt 3a_Berechnung bezogen (Kanton als Schlüssel).</t>
        </is>
      </c>
    </row>
    <row r="13" ht="28" customHeight="1">
      <c r="B13" s="32" t="inlineStr">
        <is>
          <t>Szenarien-Tabelle</t>
        </is>
      </c>
      <c r="C13" s="34" t="inlineStr">
        <is>
          <t>Ab Zeile 16: Vier exemplarische Szenarien mit unterschiedlichen Profilen zur Veranschaulichung kantonaler Unterschiede.</t>
        </is>
      </c>
    </row>
    <row r="14" ht="20" customHeight="1">
      <c r="B14" s="31" t="inlineStr">
        <is>
          <t>BLATT: Dashboard</t>
        </is>
      </c>
      <c r="C14" s="23" t="n"/>
    </row>
    <row r="15" ht="28" customHeight="1">
      <c r="B15" s="32" t="inlineStr">
        <is>
          <t>Zweck</t>
        </is>
      </c>
      <c r="C15" s="34" t="inlineStr">
        <is>
          <t>Schnellübersicht mit KPI-Kacheln, Top-5-Tabelle und drei Diagrammen.</t>
        </is>
      </c>
    </row>
    <row r="16" ht="28" customHeight="1">
      <c r="B16" s="32" t="inlineStr">
        <is>
          <t>KPI-Kacheln</t>
        </is>
      </c>
      <c r="C16" s="33" t="inlineStr">
        <is>
          <t>Werte werden direkt aus dem Blatt 3a_Berechnung übernommen (Summenzeile 13).</t>
        </is>
      </c>
    </row>
    <row r="17" ht="28" customHeight="1">
      <c r="B17" s="32" t="inlineStr">
        <is>
          <t>Diagramme</t>
        </is>
      </c>
      <c r="C17" s="34" t="inlineStr">
        <is>
          <t>1) Balkendiagramm: Steuerersparnis pro Person. 2) Liniendiagramm: Jahresentwicklung. 3) Kreisdiagramm: 3a-Einzahlungen nach Kanton.</t>
        </is>
      </c>
    </row>
    <row r="18" ht="20" customHeight="1">
      <c r="B18" s="31" t="inlineStr">
        <is>
          <t>ALLGEMEINE HINWEISE</t>
        </is>
      </c>
      <c r="C18" s="23" t="n"/>
    </row>
    <row r="19" ht="28" customHeight="1">
      <c r="B19" s="32" t="inlineStr">
        <is>
          <t>Werte sind Beispielwerte</t>
        </is>
      </c>
      <c r="C19" s="34" t="inlineStr">
        <is>
          <t>Alle Zahlen sind exemplarisch für 2026. Bitte mit aktuellen Steuerberechnungen des Kantons prüfen.</t>
        </is>
      </c>
    </row>
    <row r="20" ht="28" customHeight="1">
      <c r="B20" s="32" t="inlineStr">
        <is>
          <t>MWST-Sätze 2026</t>
        </is>
      </c>
      <c r="C20" s="33" t="inlineStr">
        <is>
          <t>Normalsatz: 8.1%. Sondersatz Beherbergung: 3.8%. Reduzierter Satz: 2.6%. (Nicht direkt relevant für 3a, zur Information.)</t>
        </is>
      </c>
    </row>
    <row r="21" ht="28" customHeight="1">
      <c r="B21" s="32" t="inlineStr">
        <is>
          <t>Gesetzlicher Maximalbetrag 2026</t>
        </is>
      </c>
      <c r="C21" s="34" t="inlineStr">
        <is>
          <t>CHF 7'056 für Angestellte mit Pensionskasse. CHF 35'280 für Selbstständige ohne Pensionskasse (20% des Erwerbseinkommens).</t>
        </is>
      </c>
    </row>
    <row r="22" ht="28" customHeight="1">
      <c r="B22" s="32" t="inlineStr">
        <is>
          <t>Kantonale Unterschiede</t>
        </is>
      </c>
      <c r="C22" s="33" t="inlineStr">
        <is>
          <t>Die Steuerersparnis variiert je nach Wohnkanton erheblich (Grenzsteuersatz 14%–26%). Hochsteuerliche Kantone profitieren stärker.</t>
        </is>
      </c>
    </row>
    <row r="23" ht="28" customHeight="1">
      <c r="B23" s="32" t="inlineStr">
        <is>
          <t>Grenzsteuersatz</t>
        </is>
      </c>
      <c r="C23" s="34" t="inlineStr">
        <is>
          <t>Der individuelle Grenzsteuersatz ist beim kantonalen Steuerrechner oder beim Steuerberater zu erfragen.</t>
        </is>
      </c>
    </row>
    <row r="24" ht="28" customHeight="1">
      <c r="B24" s="32" t="inlineStr">
        <is>
          <t>Formeln nicht überschreiben</t>
        </is>
      </c>
      <c r="C24" s="33" t="inlineStr">
        <is>
          <t>Gelb markierte Felder sind Eingabefelder. Alle anderen Felder enthalten Formeln – bitte nicht manuell überschreiben.</t>
        </is>
      </c>
    </row>
    <row r="25" ht="28" customHeight="1">
      <c r="B25" s="32" t="inlineStr">
        <is>
          <t>UID-Nummer</t>
        </is>
      </c>
      <c r="C25" s="34" t="inlineStr">
        <is>
          <t>Falls für Selbstständigerwerbende relevant: Format CHE-XXX.XXX.XXX MWST (z.B. CHE-123.456.789 MWST).</t>
        </is>
      </c>
    </row>
    <row r="26" ht="28" customHeight="1">
      <c r="B26" s="32" t="inlineStr">
        <is>
          <t>Datenschutz</t>
        </is>
      </c>
      <c r="C26" s="33" t="inlineStr">
        <is>
          <t>Diese Datei enthält persönliche Finanzdaten. Bitte sicher aufbewahren und nur authorisierten Personen zugänglich machen.</t>
        </is>
      </c>
    </row>
  </sheetData>
  <mergeCells count="5">
    <mergeCell ref="B1:C1"/>
    <mergeCell ref="B3:C3"/>
    <mergeCell ref="B10:C10"/>
    <mergeCell ref="B14:C14"/>
    <mergeCell ref="B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2026-06-22T06:08:09Z</dcterms:created>
  <dcterms:modified xmlns:dcterms="http://purl.org/dc/terms/" xmlns:xsi="http://www.w3.org/2001/XMLSchema-instance" xsi:type="dcterms:W3CDTF">2026-06-22T06:08:09Z</dcterms:modified>
</cp:coreProperties>
</file>