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rechnung" sheetId="1" state="visible" r:id="rId1"/>
    <sheet xmlns:r="http://schemas.openxmlformats.org/officeDocument/2006/relationships" name="Mitarbeitende" sheetId="2" state="visible" r:id="rId2"/>
    <sheet xmlns:r="http://schemas.openxmlformats.org/officeDocument/2006/relationships" name="Auswertung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'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E293B"/>
      <sz val="10"/>
    </font>
    <font>
      <name val="Calibri"/>
      <b val="1"/>
      <color rgb="001E293B"/>
      <sz val="10"/>
    </font>
    <font>
      <name val="Calibri"/>
      <b val="1"/>
      <color rgb="00FFFFFF"/>
      <sz val="14"/>
    </font>
    <font>
      <name val="Calibri"/>
      <b val="1"/>
      <color rgb="0016A34A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5" fontId="2" fillId="4" borderId="1" applyAlignment="1" pivotButton="0" quotePrefix="0" xfId="0">
      <alignment horizontal="left" vertical="center"/>
    </xf>
    <xf numFmtId="165" fontId="2" fillId="3" borderId="1" applyAlignment="1" pivotButton="0" quotePrefix="0" xfId="0">
      <alignment horizontal="right" vertical="center"/>
    </xf>
    <xf numFmtId="10" fontId="2" fillId="3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65" fontId="2" fillId="5" borderId="1" applyAlignment="1" pivotButton="0" quotePrefix="0" xfId="0">
      <alignment horizontal="right" vertical="center"/>
    </xf>
    <xf numFmtId="10" fontId="2" fillId="5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0" fontId="1" fillId="6" borderId="1" pivotButton="0" quotePrefix="0" xfId="0"/>
    <xf numFmtId="0" fontId="4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3" fillId="3" borderId="1" applyAlignment="1" pivotButton="0" quotePrefix="0" xfId="0">
      <alignment horizontal="left" vertical="center"/>
    </xf>
    <xf numFmtId="165" fontId="5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10" fontId="5" fillId="4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right" vertical="center"/>
    </xf>
    <xf numFmtId="0" fontId="6" fillId="6" borderId="1" pivotButton="0" quotePrefix="0" xfId="0"/>
    <xf numFmtId="0" fontId="1" fillId="6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Quellensteuer nach Kanton (CHF)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'Auswertung'!B12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'Auswertung'!$A$13:$A$20</f>
            </numRef>
          </cat>
          <val>
            <numRef>
              <f>'Auswertung'!$B$13:$B$20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Kanton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Quellensteuer-Entwicklung 2026 (CHF)</a:t>
            </a:r>
          </a:p>
        </rich>
      </tx>
    </title>
    <plotArea>
      <lineChart>
        <grouping val="standard"/>
        <ser>
          <idx val="0"/>
          <order val="0"/>
          <tx>
            <strRef>
              <f>'Auswertung'!F12</f>
            </strRef>
          </tx>
          <spPr>
            <a:ln xmlns:a="http://schemas.openxmlformats.org/drawingml/2006/main" w="25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'Auswertung'!$E$13:$E$21</f>
            </numRef>
          </cat>
          <val>
            <numRef>
              <f>'Auswertung'!$F$13:$F$21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Quellensteuer nach Tarifgruppe</a:t>
            </a:r>
          </a:p>
        </rich>
      </tx>
    </title>
    <plotArea>
      <pieChart>
        <varyColors val="1"/>
        <ser>
          <idx val="0"/>
          <order val="0"/>
          <tx>
            <strRef>
              <f>'Auswertung'!I12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'Auswertung'!$H$13:$H$15</f>
            </numRef>
          </cat>
          <val>
            <numRef>
              <f>'Auswertung'!$I$13:$I$15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22</row>
      <rowOff>0</rowOff>
    </from>
    <ext cx="576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22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4" customWidth="1" min="4" max="4"/>
    <col width="18" customWidth="1" min="5" max="5"/>
    <col width="8" customWidth="1" min="6" max="6"/>
    <col width="16" customWidth="1" min="7" max="7"/>
    <col width="14" customWidth="1" min="8" max="8"/>
    <col width="16" customWidth="1" min="9" max="9"/>
    <col width="14" customWidth="1" min="10" max="10"/>
    <col width="12" customWidth="1" min="11" max="11"/>
    <col width="12" customWidth="1" min="12" max="12"/>
    <col width="22" customWidth="1" min="13" max="13"/>
    <col width="18" customWidth="1" min="14" max="14"/>
    <col width="16" customWidth="1" min="15" max="15"/>
    <col width="18" customWidth="1" min="16" max="16"/>
    <col width="12" customWidth="1" min="17" max="17"/>
    <col width="14" customWidth="1" min="18" max="18"/>
  </cols>
  <sheetData>
    <row r="1" ht="28" customHeight="1">
      <c r="A1" s="1" t="inlineStr">
        <is>
          <t>Abrechnungsmonat</t>
        </is>
      </c>
      <c r="B1" s="1" t="inlineStr">
        <is>
          <t>Personalnummer</t>
        </is>
      </c>
      <c r="C1" s="1" t="inlineStr">
        <is>
          <t>Vorname</t>
        </is>
      </c>
      <c r="D1" s="1" t="inlineStr">
        <is>
          <t>Nachname</t>
        </is>
      </c>
      <c r="E1" s="1" t="inlineStr">
        <is>
          <t>AHV-Nummer</t>
        </is>
      </c>
      <c r="F1" s="1" t="inlineStr">
        <is>
          <t>Kanton</t>
        </is>
      </c>
      <c r="G1" s="1" t="inlineStr">
        <is>
          <t>Gemeinde</t>
        </is>
      </c>
      <c r="H1" s="1" t="inlineStr">
        <is>
          <t>Steuerstatus</t>
        </is>
      </c>
      <c r="I1" s="1" t="inlineStr">
        <is>
          <t>Bruttolohn CHF</t>
        </is>
      </c>
      <c r="J1" s="1" t="inlineStr">
        <is>
          <t>Zulagen CHF</t>
        </is>
      </c>
      <c r="K1" s="1" t="inlineStr">
        <is>
          <t>Bonus CHF</t>
        </is>
      </c>
      <c r="L1" s="1" t="inlineStr">
        <is>
          <t>Abzüge CHF</t>
        </is>
      </c>
      <c r="M1" s="1" t="inlineStr">
        <is>
          <t>Steuerbares Einkommen CHF</t>
        </is>
      </c>
      <c r="N1" s="1" t="inlineStr">
        <is>
          <t>Quellensteuersatz %</t>
        </is>
      </c>
      <c r="O1" s="1" t="inlineStr">
        <is>
          <t>Quellensteuer CHF</t>
        </is>
      </c>
      <c r="P1" s="1" t="inlineStr">
        <is>
          <t>Nettoauszahlung CHF</t>
        </is>
      </c>
      <c r="Q1" s="1" t="inlineStr">
        <is>
          <t>Tarifgruppe</t>
        </is>
      </c>
      <c r="R1" s="1" t="inlineStr">
        <is>
          <t>Bemerkung</t>
        </is>
      </c>
    </row>
    <row r="2">
      <c r="A2" s="2" t="inlineStr">
        <is>
          <t>01.01.2026</t>
        </is>
      </c>
      <c r="B2" s="3" t="inlineStr">
        <is>
          <t>P001</t>
        </is>
      </c>
      <c r="C2" s="3" t="inlineStr">
        <is>
          <t>Andrea</t>
        </is>
      </c>
      <c r="D2" s="3" t="inlineStr">
        <is>
          <t>Meier</t>
        </is>
      </c>
      <c r="E2" s="3" t="inlineStr">
        <is>
          <t>756.1234.5678.97</t>
        </is>
      </c>
      <c r="F2" s="3" t="inlineStr">
        <is>
          <t>ZH</t>
        </is>
      </c>
      <c r="G2" s="3" t="inlineStr">
        <is>
          <t>Zürich</t>
        </is>
      </c>
      <c r="H2" s="3" t="inlineStr">
        <is>
          <t>Quellensteuerpflichtig</t>
        </is>
      </c>
      <c r="I2" s="4" t="n">
        <v>7200</v>
      </c>
      <c r="J2" s="4" t="n">
        <v>150</v>
      </c>
      <c r="K2" s="4" t="n">
        <v>0</v>
      </c>
      <c r="L2" s="4" t="n">
        <v>250</v>
      </c>
      <c r="M2" s="5">
        <f>SUM(I2:K2)-L2</f>
        <v/>
      </c>
      <c r="N2" s="6" t="n">
        <v>0.128</v>
      </c>
      <c r="O2" s="5">
        <f>M2*N2</f>
        <v/>
      </c>
      <c r="P2" s="5">
        <f>SUM(I2:K2)-L2-O2</f>
        <v/>
      </c>
      <c r="Q2" s="7" t="inlineStr">
        <is>
          <t>A</t>
        </is>
      </c>
      <c r="R2" s="7">
        <f>IF(O2&gt;1000,"Prüfen","OK")</f>
        <v/>
      </c>
    </row>
    <row r="3">
      <c r="A3" s="8" t="inlineStr">
        <is>
          <t>01.02.2026</t>
        </is>
      </c>
      <c r="B3" s="9" t="inlineStr">
        <is>
          <t>P002</t>
        </is>
      </c>
      <c r="C3" s="9" t="inlineStr">
        <is>
          <t>Markus</t>
        </is>
      </c>
      <c r="D3" s="9" t="inlineStr">
        <is>
          <t>Huber</t>
        </is>
      </c>
      <c r="E3" s="9" t="inlineStr">
        <is>
          <t>756.2345.6789.08</t>
        </is>
      </c>
      <c r="F3" s="9" t="inlineStr">
        <is>
          <t>BE</t>
        </is>
      </c>
      <c r="G3" s="9" t="inlineStr">
        <is>
          <t>Bern</t>
        </is>
      </c>
      <c r="H3" s="9" t="inlineStr">
        <is>
          <t>Quellensteuerpflichtig</t>
        </is>
      </c>
      <c r="I3" s="4" t="n">
        <v>5800</v>
      </c>
      <c r="J3" s="4" t="n">
        <v>100</v>
      </c>
      <c r="K3" s="4" t="n">
        <v>500</v>
      </c>
      <c r="L3" s="4" t="n">
        <v>200</v>
      </c>
      <c r="M3" s="10">
        <f>SUM(I3:K3)-L3</f>
        <v/>
      </c>
      <c r="N3" s="11" t="n">
        <v>0.152</v>
      </c>
      <c r="O3" s="10">
        <f>M3*N3</f>
        <v/>
      </c>
      <c r="P3" s="10">
        <f>SUM(I3:K3)-L3-O3</f>
        <v/>
      </c>
      <c r="Q3" s="12" t="inlineStr">
        <is>
          <t>B</t>
        </is>
      </c>
      <c r="R3" s="12">
        <f>IF(O3&gt;1000,"Prüfen","OK")</f>
        <v/>
      </c>
    </row>
    <row r="4">
      <c r="A4" s="2" t="inlineStr">
        <is>
          <t>01.03.2026</t>
        </is>
      </c>
      <c r="B4" s="3" t="inlineStr">
        <is>
          <t>P003</t>
        </is>
      </c>
      <c r="C4" s="3" t="inlineStr">
        <is>
          <t>Sandra</t>
        </is>
      </c>
      <c r="D4" s="3" t="inlineStr">
        <is>
          <t>Keller</t>
        </is>
      </c>
      <c r="E4" s="3" t="inlineStr">
        <is>
          <t>756.3456.7890.19</t>
        </is>
      </c>
      <c r="F4" s="3" t="inlineStr">
        <is>
          <t>GE</t>
        </is>
      </c>
      <c r="G4" s="3" t="inlineStr">
        <is>
          <t>Genf</t>
        </is>
      </c>
      <c r="H4" s="3" t="inlineStr">
        <is>
          <t>Quellensteuerpflichtig</t>
        </is>
      </c>
      <c r="I4" s="4" t="n">
        <v>9800</v>
      </c>
      <c r="J4" s="4" t="n">
        <v>200</v>
      </c>
      <c r="K4" s="4" t="n">
        <v>1000</v>
      </c>
      <c r="L4" s="4" t="n">
        <v>350</v>
      </c>
      <c r="M4" s="5">
        <f>SUM(I4:K4)-L4</f>
        <v/>
      </c>
      <c r="N4" s="6" t="n">
        <v>0.178</v>
      </c>
      <c r="O4" s="5">
        <f>M4*N4</f>
        <v/>
      </c>
      <c r="P4" s="5">
        <f>SUM(I4:K4)-L4-O4</f>
        <v/>
      </c>
      <c r="Q4" s="7" t="inlineStr">
        <is>
          <t>C</t>
        </is>
      </c>
      <c r="R4" s="7">
        <f>IF(O4&gt;1000,"Prüfen","OK")</f>
        <v/>
      </c>
    </row>
    <row r="5">
      <c r="A5" s="8" t="inlineStr">
        <is>
          <t>01.04.2026</t>
        </is>
      </c>
      <c r="B5" s="9" t="inlineStr">
        <is>
          <t>P004</t>
        </is>
      </c>
      <c r="C5" s="9" t="inlineStr">
        <is>
          <t>Thomas</t>
        </is>
      </c>
      <c r="D5" s="9" t="inlineStr">
        <is>
          <t>Fischer</t>
        </is>
      </c>
      <c r="E5" s="9" t="inlineStr">
        <is>
          <t>756.4567.8901.20</t>
        </is>
      </c>
      <c r="F5" s="9" t="inlineStr">
        <is>
          <t>BS</t>
        </is>
      </c>
      <c r="G5" s="9" t="inlineStr">
        <is>
          <t>Basel</t>
        </is>
      </c>
      <c r="H5" s="9" t="inlineStr">
        <is>
          <t>Quellensteuerpflichtig</t>
        </is>
      </c>
      <c r="I5" s="4" t="n">
        <v>6500</v>
      </c>
      <c r="J5" s="4" t="n">
        <v>120</v>
      </c>
      <c r="K5" s="4" t="n">
        <v>0</v>
      </c>
      <c r="L5" s="4" t="n">
        <v>220</v>
      </c>
      <c r="M5" s="10">
        <f>SUM(I5:K5)-L5</f>
        <v/>
      </c>
      <c r="N5" s="11" t="n">
        <v>0.135</v>
      </c>
      <c r="O5" s="10">
        <f>M5*N5</f>
        <v/>
      </c>
      <c r="P5" s="10">
        <f>SUM(I5:K5)-L5-O5</f>
        <v/>
      </c>
      <c r="Q5" s="12" t="inlineStr">
        <is>
          <t>A</t>
        </is>
      </c>
      <c r="R5" s="12">
        <f>IF(O5&gt;1000,"Prüfen","OK")</f>
        <v/>
      </c>
    </row>
    <row r="6">
      <c r="A6" s="2" t="inlineStr">
        <is>
          <t>01.05.2026</t>
        </is>
      </c>
      <c r="B6" s="3" t="inlineStr">
        <is>
          <t>P005</t>
        </is>
      </c>
      <c r="C6" s="3" t="inlineStr">
        <is>
          <t>Reto</t>
        </is>
      </c>
      <c r="D6" s="3" t="inlineStr">
        <is>
          <t>Baumann</t>
        </is>
      </c>
      <c r="E6" s="3" t="inlineStr">
        <is>
          <t>756.5678.9012.31</t>
        </is>
      </c>
      <c r="F6" s="3" t="inlineStr">
        <is>
          <t>VD</t>
        </is>
      </c>
      <c r="G6" s="3" t="inlineStr">
        <is>
          <t>Lausanne</t>
        </is>
      </c>
      <c r="H6" s="3" t="inlineStr">
        <is>
          <t>Quellensteuerpflichtig</t>
        </is>
      </c>
      <c r="I6" s="4" t="n">
        <v>7800</v>
      </c>
      <c r="J6" s="4" t="n">
        <v>180</v>
      </c>
      <c r="K6" s="4" t="n">
        <v>800</v>
      </c>
      <c r="L6" s="4" t="n">
        <v>280</v>
      </c>
      <c r="M6" s="5">
        <f>SUM(I6:K6)-L6</f>
        <v/>
      </c>
      <c r="N6" s="6" t="n">
        <v>0.161</v>
      </c>
      <c r="O6" s="5">
        <f>M6*N6</f>
        <v/>
      </c>
      <c r="P6" s="5">
        <f>SUM(I6:K6)-L6-O6</f>
        <v/>
      </c>
      <c r="Q6" s="7" t="inlineStr">
        <is>
          <t>B</t>
        </is>
      </c>
      <c r="R6" s="7">
        <f>IF(O6&gt;1000,"Prüfen","OK")</f>
        <v/>
      </c>
    </row>
    <row r="7">
      <c r="A7" s="8" t="inlineStr">
        <is>
          <t>01.06.2026</t>
        </is>
      </c>
      <c r="B7" s="9" t="inlineStr">
        <is>
          <t>P006</t>
        </is>
      </c>
      <c r="C7" s="9" t="inlineStr">
        <is>
          <t>Nicole</t>
        </is>
      </c>
      <c r="D7" s="9" t="inlineStr">
        <is>
          <t>Widmer</t>
        </is>
      </c>
      <c r="E7" s="9" t="inlineStr">
        <is>
          <t>756.6789.0123.42</t>
        </is>
      </c>
      <c r="F7" s="9" t="inlineStr">
        <is>
          <t>LU</t>
        </is>
      </c>
      <c r="G7" s="9" t="inlineStr">
        <is>
          <t>Luzern</t>
        </is>
      </c>
      <c r="H7" s="9" t="inlineStr">
        <is>
          <t>Quellensteuerpflichtig</t>
        </is>
      </c>
      <c r="I7" s="4" t="n">
        <v>5200</v>
      </c>
      <c r="J7" s="4" t="n">
        <v>80</v>
      </c>
      <c r="K7" s="4" t="n">
        <v>0</v>
      </c>
      <c r="L7" s="4" t="n">
        <v>190</v>
      </c>
      <c r="M7" s="10">
        <f>SUM(I7:K7)-L7</f>
        <v/>
      </c>
      <c r="N7" s="11" t="n">
        <v>0.122</v>
      </c>
      <c r="O7" s="10">
        <f>M7*N7</f>
        <v/>
      </c>
      <c r="P7" s="10">
        <f>SUM(I7:K7)-L7-O7</f>
        <v/>
      </c>
      <c r="Q7" s="12" t="inlineStr">
        <is>
          <t>A</t>
        </is>
      </c>
      <c r="R7" s="12">
        <f>IF(O7&gt;1000,"Prüfen","OK")</f>
        <v/>
      </c>
    </row>
    <row r="8">
      <c r="A8" s="2" t="inlineStr">
        <is>
          <t>01.07.2026</t>
        </is>
      </c>
      <c r="B8" s="3" t="inlineStr">
        <is>
          <t>P007</t>
        </is>
      </c>
      <c r="C8" s="3" t="inlineStr">
        <is>
          <t>Stefan</t>
        </is>
      </c>
      <c r="D8" s="3" t="inlineStr">
        <is>
          <t>Frei</t>
        </is>
      </c>
      <c r="E8" s="3" t="inlineStr">
        <is>
          <t>756.7890.1234.53</t>
        </is>
      </c>
      <c r="F8" s="3" t="inlineStr">
        <is>
          <t>SG</t>
        </is>
      </c>
      <c r="G8" s="3" t="inlineStr">
        <is>
          <t>St. Gallen</t>
        </is>
      </c>
      <c r="H8" s="3" t="inlineStr">
        <is>
          <t>Quellensteuerpflichtig</t>
        </is>
      </c>
      <c r="I8" s="4" t="n">
        <v>6900</v>
      </c>
      <c r="J8" s="4" t="n">
        <v>130</v>
      </c>
      <c r="K8" s="4" t="n">
        <v>600</v>
      </c>
      <c r="L8" s="4" t="n">
        <v>240</v>
      </c>
      <c r="M8" s="5">
        <f>SUM(I8:K8)-L8</f>
        <v/>
      </c>
      <c r="N8" s="6" t="n">
        <v>0.145</v>
      </c>
      <c r="O8" s="5">
        <f>M8*N8</f>
        <v/>
      </c>
      <c r="P8" s="5">
        <f>SUM(I8:K8)-L8-O8</f>
        <v/>
      </c>
      <c r="Q8" s="7" t="inlineStr">
        <is>
          <t>B</t>
        </is>
      </c>
      <c r="R8" s="7">
        <f>IF(O8&gt;1000,"Prüfen","OK")</f>
        <v/>
      </c>
    </row>
    <row r="9">
      <c r="A9" s="8" t="inlineStr">
        <is>
          <t>01.08.2026</t>
        </is>
      </c>
      <c r="B9" s="9" t="inlineStr">
        <is>
          <t>P008</t>
        </is>
      </c>
      <c r="C9" s="9" t="inlineStr">
        <is>
          <t>Claudia</t>
        </is>
      </c>
      <c r="D9" s="9" t="inlineStr">
        <is>
          <t>Steiner</t>
        </is>
      </c>
      <c r="E9" s="9" t="inlineStr">
        <is>
          <t>756.8901.2345.64</t>
        </is>
      </c>
      <c r="F9" s="9" t="inlineStr">
        <is>
          <t>TI</t>
        </is>
      </c>
      <c r="G9" s="9" t="inlineStr">
        <is>
          <t>Lugano</t>
        </is>
      </c>
      <c r="H9" s="9" t="inlineStr">
        <is>
          <t>Quellensteuerpflichtig</t>
        </is>
      </c>
      <c r="I9" s="4" t="n">
        <v>4200</v>
      </c>
      <c r="J9" s="4" t="n">
        <v>60</v>
      </c>
      <c r="K9" s="4" t="n">
        <v>0</v>
      </c>
      <c r="L9" s="4" t="n">
        <v>150</v>
      </c>
      <c r="M9" s="10">
        <f>SUM(I9:K9)-L9</f>
        <v/>
      </c>
      <c r="N9" s="11" t="n">
        <v>0.118</v>
      </c>
      <c r="O9" s="10">
        <f>M9*N9</f>
        <v/>
      </c>
      <c r="P9" s="10">
        <f>SUM(I9:K9)-L9-O9</f>
        <v/>
      </c>
      <c r="Q9" s="12" t="inlineStr">
        <is>
          <t>A</t>
        </is>
      </c>
      <c r="R9" s="12">
        <f>IF(O9&gt;1000,"Prüfen","OK")</f>
        <v/>
      </c>
    </row>
    <row r="10">
      <c r="A10" s="2" t="inlineStr">
        <is>
          <t>01.09.2026</t>
        </is>
      </c>
      <c r="B10" s="3" t="inlineStr">
        <is>
          <t>P009</t>
        </is>
      </c>
      <c r="C10" s="3" t="inlineStr">
        <is>
          <t>Daniela</t>
        </is>
      </c>
      <c r="D10" s="3" t="inlineStr">
        <is>
          <t>Schmid</t>
        </is>
      </c>
      <c r="E10" s="3" t="inlineStr">
        <is>
          <t>756.9012.3456.75</t>
        </is>
      </c>
      <c r="F10" s="3" t="inlineStr">
        <is>
          <t>ZH</t>
        </is>
      </c>
      <c r="G10" s="3" t="inlineStr">
        <is>
          <t>Winterthur</t>
        </is>
      </c>
      <c r="H10" s="3" t="inlineStr">
        <is>
          <t>Quellensteuerpflichtig</t>
        </is>
      </c>
      <c r="I10" s="4" t="n">
        <v>8400</v>
      </c>
      <c r="J10" s="4" t="n">
        <v>160</v>
      </c>
      <c r="K10" s="4" t="n">
        <v>0</v>
      </c>
      <c r="L10" s="4" t="n">
        <v>300</v>
      </c>
      <c r="M10" s="5">
        <f>SUM(I10:K10)-L10</f>
        <v/>
      </c>
      <c r="N10" s="6" t="n">
        <v>0.172</v>
      </c>
      <c r="O10" s="5">
        <f>M10*N10</f>
        <v/>
      </c>
      <c r="P10" s="5">
        <f>SUM(I10:K10)-L10-O10</f>
        <v/>
      </c>
      <c r="Q10" s="7" t="inlineStr">
        <is>
          <t>C</t>
        </is>
      </c>
      <c r="R10" s="7">
        <f>IF(O10&gt;1000,"Prüfen","OK")</f>
        <v/>
      </c>
    </row>
    <row r="11">
      <c r="A11" s="8" t="inlineStr">
        <is>
          <t>01.09.2026</t>
        </is>
      </c>
      <c r="B11" s="9" t="inlineStr">
        <is>
          <t>P010</t>
        </is>
      </c>
      <c r="C11" s="9" t="inlineStr">
        <is>
          <t>Beat</t>
        </is>
      </c>
      <c r="D11" s="9" t="inlineStr">
        <is>
          <t>Wyss</t>
        </is>
      </c>
      <c r="E11" s="9" t="inlineStr">
        <is>
          <t>756.0123.4567.86</t>
        </is>
      </c>
      <c r="F11" s="9" t="inlineStr">
        <is>
          <t>BE</t>
        </is>
      </c>
      <c r="G11" s="9" t="inlineStr">
        <is>
          <t>Thun</t>
        </is>
      </c>
      <c r="H11" s="9" t="inlineStr">
        <is>
          <t>Quellensteuerpflichtig</t>
        </is>
      </c>
      <c r="I11" s="4" t="n">
        <v>5500</v>
      </c>
      <c r="J11" s="4" t="n">
        <v>90</v>
      </c>
      <c r="K11" s="4" t="n">
        <v>300</v>
      </c>
      <c r="L11" s="4" t="n">
        <v>200</v>
      </c>
      <c r="M11" s="10">
        <f>SUM(I11:K11)-L11</f>
        <v/>
      </c>
      <c r="N11" s="11" t="n">
        <v>0.148</v>
      </c>
      <c r="O11" s="10">
        <f>M11*N11</f>
        <v/>
      </c>
      <c r="P11" s="10">
        <f>SUM(I11:K11)-L11-O11</f>
        <v/>
      </c>
      <c r="Q11" s="12" t="inlineStr">
        <is>
          <t>B</t>
        </is>
      </c>
      <c r="R11" s="12">
        <f>IF(O11&gt;1000,"Prüfen","OK")</f>
        <v/>
      </c>
    </row>
    <row r="12" ht="20" customHeight="1">
      <c r="H12" s="13" t="inlineStr">
        <is>
          <t>Total</t>
        </is>
      </c>
      <c r="I12" s="14">
        <f>SUM(I2:I11)</f>
        <v/>
      </c>
      <c r="J12" s="14">
        <f>SUM(J2:J11)</f>
        <v/>
      </c>
      <c r="K12" s="14">
        <f>SUM(K2:K11)</f>
        <v/>
      </c>
      <c r="L12" s="14">
        <f>SUM(L2:L11)</f>
        <v/>
      </c>
      <c r="M12" s="14">
        <f>SUM(M2:M11)</f>
        <v/>
      </c>
      <c r="O12" s="14">
        <f>SUM(O2:O11)</f>
        <v/>
      </c>
      <c r="P12" s="14">
        <f>SUM(P2:P11)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20" customWidth="1" min="4" max="4"/>
    <col width="22" customWidth="1" min="5" max="5"/>
    <col width="8" customWidth="1" min="6" max="6"/>
    <col width="16" customWidth="1" min="7" max="7"/>
    <col width="14" customWidth="1" min="8" max="8"/>
    <col width="8" customWidth="1" min="9" max="9"/>
    <col width="22" customWidth="1" min="10" max="10"/>
    <col width="12" customWidth="1" min="11" max="11"/>
    <col width="18" customWidth="1" min="12" max="12"/>
    <col width="28" customWidth="1" min="13" max="13"/>
  </cols>
  <sheetData>
    <row r="1" ht="28" customHeight="1">
      <c r="A1" s="1" t="inlineStr">
        <is>
          <t>Personalnummer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AHV-Nummer</t>
        </is>
      </c>
      <c r="E1" s="1" t="inlineStr">
        <is>
          <t>UID-Nummer</t>
        </is>
      </c>
      <c r="F1" s="1" t="inlineStr">
        <is>
          <t>Kanton</t>
        </is>
      </c>
      <c r="G1" s="1" t="inlineStr">
        <is>
          <t>Wohnort</t>
        </is>
      </c>
      <c r="H1" s="1" t="inlineStr">
        <is>
          <t>Zivilstand</t>
        </is>
      </c>
      <c r="I1" s="1" t="inlineStr">
        <is>
          <t>Kinder</t>
        </is>
      </c>
      <c r="J1" s="1" t="inlineStr">
        <is>
          <t>Aufenthaltsbewilligung</t>
        </is>
      </c>
      <c r="K1" s="1" t="inlineStr">
        <is>
          <t>Tarifgruppe</t>
        </is>
      </c>
      <c r="L1" s="1" t="inlineStr">
        <is>
          <t>Quellensteuersatz %</t>
        </is>
      </c>
      <c r="M1" s="1" t="inlineStr">
        <is>
          <t>Arbeitgeber</t>
        </is>
      </c>
    </row>
    <row r="2">
      <c r="A2" s="7" t="inlineStr">
        <is>
          <t>P001</t>
        </is>
      </c>
      <c r="B2" s="3" t="inlineStr">
        <is>
          <t>Andrea</t>
        </is>
      </c>
      <c r="C2" s="3" t="inlineStr">
        <is>
          <t>Meier</t>
        </is>
      </c>
      <c r="D2" s="3" t="inlineStr">
        <is>
          <t>756.1234.5678.97</t>
        </is>
      </c>
      <c r="E2" s="3" t="inlineStr">
        <is>
          <t>CHE-109.123.456</t>
        </is>
      </c>
      <c r="F2" s="7" t="inlineStr">
        <is>
          <t>ZH</t>
        </is>
      </c>
      <c r="G2" s="3" t="inlineStr">
        <is>
          <t>Zürich</t>
        </is>
      </c>
      <c r="H2" s="7" t="inlineStr">
        <is>
          <t>Ledig</t>
        </is>
      </c>
      <c r="I2" s="7" t="n">
        <v>0</v>
      </c>
      <c r="J2" s="3" t="inlineStr">
        <is>
          <t>B</t>
        </is>
      </c>
      <c r="K2" s="7" t="inlineStr">
        <is>
          <t>A</t>
        </is>
      </c>
      <c r="L2" s="6" t="n">
        <v>0.128</v>
      </c>
      <c r="M2" s="3" t="inlineStr">
        <is>
          <t>Muster AG, Zürich</t>
        </is>
      </c>
    </row>
    <row r="3">
      <c r="A3" s="12" t="inlineStr">
        <is>
          <t>P002</t>
        </is>
      </c>
      <c r="B3" s="9" t="inlineStr">
        <is>
          <t>Markus</t>
        </is>
      </c>
      <c r="C3" s="9" t="inlineStr">
        <is>
          <t>Huber</t>
        </is>
      </c>
      <c r="D3" s="9" t="inlineStr">
        <is>
          <t>756.2345.6789.08</t>
        </is>
      </c>
      <c r="E3" s="9" t="inlineStr">
        <is>
          <t>CHE-109.234.567</t>
        </is>
      </c>
      <c r="F3" s="12" t="inlineStr">
        <is>
          <t>BE</t>
        </is>
      </c>
      <c r="G3" s="9" t="inlineStr">
        <is>
          <t>Bern</t>
        </is>
      </c>
      <c r="H3" s="12" t="inlineStr">
        <is>
          <t>Verheiratet</t>
        </is>
      </c>
      <c r="I3" s="12" t="n">
        <v>2</v>
      </c>
      <c r="J3" s="9" t="inlineStr">
        <is>
          <t>C</t>
        </is>
      </c>
      <c r="K3" s="12" t="inlineStr">
        <is>
          <t>B</t>
        </is>
      </c>
      <c r="L3" s="11" t="n">
        <v>0.152</v>
      </c>
      <c r="M3" s="9" t="inlineStr">
        <is>
          <t>Muster AG, Zürich</t>
        </is>
      </c>
    </row>
    <row r="4">
      <c r="A4" s="7" t="inlineStr">
        <is>
          <t>P003</t>
        </is>
      </c>
      <c r="B4" s="3" t="inlineStr">
        <is>
          <t>Sandra</t>
        </is>
      </c>
      <c r="C4" s="3" t="inlineStr">
        <is>
          <t>Keller</t>
        </is>
      </c>
      <c r="D4" s="3" t="inlineStr">
        <is>
          <t>756.3456.7890.19</t>
        </is>
      </c>
      <c r="E4" s="3" t="inlineStr">
        <is>
          <t>CHE-109.345.678</t>
        </is>
      </c>
      <c r="F4" s="7" t="inlineStr">
        <is>
          <t>GE</t>
        </is>
      </c>
      <c r="G4" s="3" t="inlineStr">
        <is>
          <t>Genf</t>
        </is>
      </c>
      <c r="H4" s="7" t="inlineStr">
        <is>
          <t>Verheiratet</t>
        </is>
      </c>
      <c r="I4" s="7" t="n">
        <v>1</v>
      </c>
      <c r="J4" s="3" t="inlineStr">
        <is>
          <t>C</t>
        </is>
      </c>
      <c r="K4" s="7" t="inlineStr">
        <is>
          <t>C</t>
        </is>
      </c>
      <c r="L4" s="6" t="n">
        <v>0.178</v>
      </c>
      <c r="M4" s="3" t="inlineStr">
        <is>
          <t>Muster AG, Zürich</t>
        </is>
      </c>
    </row>
    <row r="5">
      <c r="A5" s="12" t="inlineStr">
        <is>
          <t>P004</t>
        </is>
      </c>
      <c r="B5" s="9" t="inlineStr">
        <is>
          <t>Thomas</t>
        </is>
      </c>
      <c r="C5" s="9" t="inlineStr">
        <is>
          <t>Fischer</t>
        </is>
      </c>
      <c r="D5" s="9" t="inlineStr">
        <is>
          <t>756.4567.8901.20</t>
        </is>
      </c>
      <c r="E5" s="9" t="inlineStr">
        <is>
          <t>CHE-109.456.789</t>
        </is>
      </c>
      <c r="F5" s="12" t="inlineStr">
        <is>
          <t>BS</t>
        </is>
      </c>
      <c r="G5" s="9" t="inlineStr">
        <is>
          <t>Basel</t>
        </is>
      </c>
      <c r="H5" s="12" t="inlineStr">
        <is>
          <t>Ledig</t>
        </is>
      </c>
      <c r="I5" s="12" t="n">
        <v>0</v>
      </c>
      <c r="J5" s="9" t="inlineStr">
        <is>
          <t>B</t>
        </is>
      </c>
      <c r="K5" s="12" t="inlineStr">
        <is>
          <t>A</t>
        </is>
      </c>
      <c r="L5" s="11" t="n">
        <v>0.135</v>
      </c>
      <c r="M5" s="9" t="inlineStr">
        <is>
          <t>Muster AG, Zürich</t>
        </is>
      </c>
    </row>
    <row r="6">
      <c r="A6" s="7" t="inlineStr">
        <is>
          <t>P005</t>
        </is>
      </c>
      <c r="B6" s="3" t="inlineStr">
        <is>
          <t>Reto</t>
        </is>
      </c>
      <c r="C6" s="3" t="inlineStr">
        <is>
          <t>Baumann</t>
        </is>
      </c>
      <c r="D6" s="3" t="inlineStr">
        <is>
          <t>756.5678.9012.31</t>
        </is>
      </c>
      <c r="E6" s="3" t="inlineStr">
        <is>
          <t>CHE-109.567.890</t>
        </is>
      </c>
      <c r="F6" s="7" t="inlineStr">
        <is>
          <t>VD</t>
        </is>
      </c>
      <c r="G6" s="3" t="inlineStr">
        <is>
          <t>Lausanne</t>
        </is>
      </c>
      <c r="H6" s="7" t="inlineStr">
        <is>
          <t>Verheiratet</t>
        </is>
      </c>
      <c r="I6" s="7" t="n">
        <v>3</v>
      </c>
      <c r="J6" s="3" t="inlineStr">
        <is>
          <t>C</t>
        </is>
      </c>
      <c r="K6" s="7" t="inlineStr">
        <is>
          <t>B</t>
        </is>
      </c>
      <c r="L6" s="6" t="n">
        <v>0.161</v>
      </c>
      <c r="M6" s="3" t="inlineStr">
        <is>
          <t>Muster AG, Zürich</t>
        </is>
      </c>
    </row>
    <row r="7">
      <c r="A7" s="12" t="inlineStr">
        <is>
          <t>P006</t>
        </is>
      </c>
      <c r="B7" s="9" t="inlineStr">
        <is>
          <t>Nicole</t>
        </is>
      </c>
      <c r="C7" s="9" t="inlineStr">
        <is>
          <t>Widmer</t>
        </is>
      </c>
      <c r="D7" s="9" t="inlineStr">
        <is>
          <t>756.6789.0123.42</t>
        </is>
      </c>
      <c r="E7" s="9" t="inlineStr">
        <is>
          <t>CHE-109.678.901</t>
        </is>
      </c>
      <c r="F7" s="12" t="inlineStr">
        <is>
          <t>LU</t>
        </is>
      </c>
      <c r="G7" s="9" t="inlineStr">
        <is>
          <t>Luzern</t>
        </is>
      </c>
      <c r="H7" s="12" t="inlineStr">
        <is>
          <t>Ledig</t>
        </is>
      </c>
      <c r="I7" s="12" t="n">
        <v>0</v>
      </c>
      <c r="J7" s="9" t="inlineStr">
        <is>
          <t>B</t>
        </is>
      </c>
      <c r="K7" s="12" t="inlineStr">
        <is>
          <t>A</t>
        </is>
      </c>
      <c r="L7" s="11" t="n">
        <v>0.122</v>
      </c>
      <c r="M7" s="9" t="inlineStr">
        <is>
          <t>Muster AG, Zürich</t>
        </is>
      </c>
    </row>
    <row r="8">
      <c r="A8" s="7" t="inlineStr">
        <is>
          <t>P007</t>
        </is>
      </c>
      <c r="B8" s="3" t="inlineStr">
        <is>
          <t>Stefan</t>
        </is>
      </c>
      <c r="C8" s="3" t="inlineStr">
        <is>
          <t>Frei</t>
        </is>
      </c>
      <c r="D8" s="3" t="inlineStr">
        <is>
          <t>756.7890.1234.53</t>
        </is>
      </c>
      <c r="E8" s="3" t="inlineStr">
        <is>
          <t>CHE-109.789.012</t>
        </is>
      </c>
      <c r="F8" s="7" t="inlineStr">
        <is>
          <t>SG</t>
        </is>
      </c>
      <c r="G8" s="3" t="inlineStr">
        <is>
          <t>St. Gallen</t>
        </is>
      </c>
      <c r="H8" s="7" t="inlineStr">
        <is>
          <t>Ledig</t>
        </is>
      </c>
      <c r="I8" s="7" t="n">
        <v>0</v>
      </c>
      <c r="J8" s="3" t="inlineStr">
        <is>
          <t>B</t>
        </is>
      </c>
      <c r="K8" s="7" t="inlineStr">
        <is>
          <t>B</t>
        </is>
      </c>
      <c r="L8" s="6" t="n">
        <v>0.145</v>
      </c>
      <c r="M8" s="3" t="inlineStr">
        <is>
          <t>Muster AG, Zürich</t>
        </is>
      </c>
    </row>
    <row r="9">
      <c r="A9" s="12" t="inlineStr">
        <is>
          <t>P008</t>
        </is>
      </c>
      <c r="B9" s="9" t="inlineStr">
        <is>
          <t>Claudia</t>
        </is>
      </c>
      <c r="C9" s="9" t="inlineStr">
        <is>
          <t>Steiner</t>
        </is>
      </c>
      <c r="D9" s="9" t="inlineStr">
        <is>
          <t>756.8901.2345.64</t>
        </is>
      </c>
      <c r="E9" s="9" t="inlineStr">
        <is>
          <t>CHE-109.890.123</t>
        </is>
      </c>
      <c r="F9" s="12" t="inlineStr">
        <is>
          <t>TI</t>
        </is>
      </c>
      <c r="G9" s="9" t="inlineStr">
        <is>
          <t>Lugano</t>
        </is>
      </c>
      <c r="H9" s="12" t="inlineStr">
        <is>
          <t>Verheiratet</t>
        </is>
      </c>
      <c r="I9" s="12" t="n">
        <v>2</v>
      </c>
      <c r="J9" s="9" t="inlineStr">
        <is>
          <t>C</t>
        </is>
      </c>
      <c r="K9" s="12" t="inlineStr">
        <is>
          <t>A</t>
        </is>
      </c>
      <c r="L9" s="11" t="n">
        <v>0.118</v>
      </c>
      <c r="M9" s="9" t="inlineStr">
        <is>
          <t>Muster AG, Zürich</t>
        </is>
      </c>
    </row>
    <row r="10">
      <c r="A10" s="7" t="inlineStr">
        <is>
          <t>P009</t>
        </is>
      </c>
      <c r="B10" s="3" t="inlineStr">
        <is>
          <t>Daniela</t>
        </is>
      </c>
      <c r="C10" s="3" t="inlineStr">
        <is>
          <t>Schmid</t>
        </is>
      </c>
      <c r="D10" s="3" t="inlineStr">
        <is>
          <t>756.9012.3456.75</t>
        </is>
      </c>
      <c r="E10" s="3" t="inlineStr">
        <is>
          <t>CHE-109.901.234</t>
        </is>
      </c>
      <c r="F10" s="7" t="inlineStr">
        <is>
          <t>ZH</t>
        </is>
      </c>
      <c r="G10" s="3" t="inlineStr">
        <is>
          <t>Winterthur</t>
        </is>
      </c>
      <c r="H10" s="7" t="inlineStr">
        <is>
          <t>Ledig</t>
        </is>
      </c>
      <c r="I10" s="7" t="n">
        <v>1</v>
      </c>
      <c r="J10" s="3" t="inlineStr">
        <is>
          <t>B</t>
        </is>
      </c>
      <c r="K10" s="7" t="inlineStr">
        <is>
          <t>C</t>
        </is>
      </c>
      <c r="L10" s="6" t="n">
        <v>0.172</v>
      </c>
      <c r="M10" s="3" t="inlineStr">
        <is>
          <t>Muster AG, Zürich</t>
        </is>
      </c>
    </row>
    <row r="11">
      <c r="A11" s="12" t="inlineStr">
        <is>
          <t>P010</t>
        </is>
      </c>
      <c r="B11" s="9" t="inlineStr">
        <is>
          <t>Beat</t>
        </is>
      </c>
      <c r="C11" s="9" t="inlineStr">
        <is>
          <t>Wyss</t>
        </is>
      </c>
      <c r="D11" s="9" t="inlineStr">
        <is>
          <t>756.0123.4567.86</t>
        </is>
      </c>
      <c r="E11" s="9" t="inlineStr">
        <is>
          <t>CHE-109.012.345</t>
        </is>
      </c>
      <c r="F11" s="12" t="inlineStr">
        <is>
          <t>BE</t>
        </is>
      </c>
      <c r="G11" s="9" t="inlineStr">
        <is>
          <t>Thun</t>
        </is>
      </c>
      <c r="H11" s="12" t="inlineStr">
        <is>
          <t>Verheiratet</t>
        </is>
      </c>
      <c r="I11" s="12" t="n">
        <v>0</v>
      </c>
      <c r="J11" s="9" t="inlineStr">
        <is>
          <t>C</t>
        </is>
      </c>
      <c r="K11" s="12" t="inlineStr">
        <is>
          <t>B</t>
        </is>
      </c>
      <c r="L11" s="11" t="n">
        <v>0.148</v>
      </c>
      <c r="M11" s="9" t="inlineStr">
        <is>
          <t>Muster AG, Zürich</t>
        </is>
      </c>
    </row>
    <row r="12"/>
    <row r="13"/>
    <row r="14">
      <c r="A14" s="15" t="inlineStr">
        <is>
          <t>Kontrolle: Doppelte Personalnummern:</t>
        </is>
      </c>
      <c r="C14" s="16">
        <f>COUNTIF(A2:A11,A2)</f>
        <v/>
      </c>
    </row>
    <row r="15"/>
    <row r="16" ht="20" customHeight="1">
      <c r="A16" s="17" t="inlineStr">
        <is>
          <t>Tariftabelle</t>
        </is>
      </c>
    </row>
    <row r="17">
      <c r="A17" s="1" t="inlineStr">
        <is>
          <t>Tarifgruppe</t>
        </is>
      </c>
      <c r="B17" s="1" t="inlineStr">
        <is>
          <t>Beschreibung</t>
        </is>
      </c>
      <c r="C17" s="1" t="inlineStr">
        <is>
          <t>Satz %</t>
        </is>
      </c>
    </row>
    <row r="18">
      <c r="A18" s="9" t="inlineStr">
        <is>
          <t>A</t>
        </is>
      </c>
      <c r="B18" s="9" t="inlineStr">
        <is>
          <t>Ledig, keine Kinder</t>
        </is>
      </c>
      <c r="C18" s="11" t="n">
        <v>0.125</v>
      </c>
    </row>
    <row r="19">
      <c r="A19" s="9" t="inlineStr">
        <is>
          <t>B</t>
        </is>
      </c>
      <c r="B19" s="9" t="inlineStr">
        <is>
          <t>Ledig mit Kindern / Verheiratet Alleinverdiener</t>
        </is>
      </c>
      <c r="C19" s="11" t="n">
        <v>0.15</v>
      </c>
    </row>
    <row r="20">
      <c r="A20" s="9" t="inlineStr">
        <is>
          <t>C</t>
        </is>
      </c>
      <c r="B20" s="9" t="inlineStr">
        <is>
          <t>Verheiratet, Doppelverdiener</t>
        </is>
      </c>
      <c r="C20" s="11" t="n">
        <v>0.175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2" customWidth="1" min="3" max="3"/>
    <col width="4" customWidth="1" min="4" max="4"/>
    <col width="14" customWidth="1" min="5" max="5"/>
    <col width="18" customWidth="1" min="6" max="6"/>
    <col width="4" customWidth="1" min="7" max="7"/>
    <col width="14" customWidth="1" min="8" max="8"/>
    <col width="18" customWidth="1" min="9" max="9"/>
  </cols>
  <sheetData>
    <row r="1" ht="32" customHeight="1">
      <c r="A1" s="18" t="inlineStr">
        <is>
          <t>Quellensteuer Auswertung 2026 – Muster AG</t>
        </is>
      </c>
      <c r="B1" s="19" t="n"/>
      <c r="C1" s="19" t="n"/>
      <c r="D1" s="19" t="n"/>
      <c r="E1" s="19" t="n"/>
      <c r="F1" s="19" t="n"/>
      <c r="G1" s="19" t="n"/>
      <c r="H1" s="20" t="n"/>
    </row>
    <row r="2"/>
    <row r="3">
      <c r="A3" s="1" t="inlineStr">
        <is>
          <t>Kennzahl</t>
        </is>
      </c>
      <c r="B3" s="1" t="inlineStr">
        <is>
          <t>Wert</t>
        </is>
      </c>
    </row>
    <row r="4">
      <c r="A4" s="21" t="inlineStr">
        <is>
          <t>Total Bruttolohn CHF</t>
        </is>
      </c>
      <c r="B4" s="22">
        <f>SUM(Abrechnung!I2:I11)</f>
        <v/>
      </c>
    </row>
    <row r="5">
      <c r="A5" s="23" t="inlineStr">
        <is>
          <t>Total steuerbares Einkommen CHF</t>
        </is>
      </c>
      <c r="B5" s="22">
        <f>SUM(Abrechnung!M2:M11)</f>
        <v/>
      </c>
    </row>
    <row r="6">
      <c r="A6" s="21" t="inlineStr">
        <is>
          <t>Total Quellensteuer CHF</t>
        </is>
      </c>
      <c r="B6" s="22">
        <f>SUM(Abrechnung!O2:O11)</f>
        <v/>
      </c>
    </row>
    <row r="7">
      <c r="A7" s="23" t="inlineStr">
        <is>
          <t>Durchschnittlicher Steuersatz %</t>
        </is>
      </c>
      <c r="B7" s="24">
        <f>IFERROR(AVERAGE(Abrechnung!N2:N11),0)</f>
        <v/>
      </c>
    </row>
    <row r="8">
      <c r="A8" s="21" t="inlineStr">
        <is>
          <t>Anzahl Mitarbeitende</t>
        </is>
      </c>
      <c r="B8" s="25">
        <f>COUNTA(Abrechnung!B2:B11)</f>
        <v/>
      </c>
    </row>
    <row r="9">
      <c r="A9" s="23" t="inlineStr">
        <is>
          <t>Anzahl Fälle "Prüfen"</t>
        </is>
      </c>
      <c r="B9" s="25">
        <f>COUNTIF(Abrechnung!R2:R11,"Prüfen")</f>
        <v/>
      </c>
    </row>
    <row r="10">
      <c r="A10" s="21" t="inlineStr">
        <is>
          <t>Quellensteueranteil am Bruttolohn</t>
        </is>
      </c>
      <c r="B10" s="24">
        <f>IFERROR(B6/B4,0)</f>
        <v/>
      </c>
    </row>
    <row r="11"/>
    <row r="12" ht="22" customHeight="1">
      <c r="A12" s="17" t="inlineStr">
        <is>
          <t>Quellensteuer nach Kanton</t>
        </is>
      </c>
      <c r="B12" s="26" t="inlineStr">
        <is>
          <t>Quellensteuer CHF</t>
        </is>
      </c>
      <c r="C12" s="26" t="inlineStr">
        <is>
          <t>Anzahl MA</t>
        </is>
      </c>
      <c r="E12" s="1" t="inlineStr">
        <is>
          <t>Monat</t>
        </is>
      </c>
      <c r="F12" s="1" t="inlineStr">
        <is>
          <t>Quellensteuer CHF</t>
        </is>
      </c>
      <c r="H12" s="1" t="inlineStr">
        <is>
          <t>Tarifgruppe</t>
        </is>
      </c>
      <c r="I12" s="1" t="inlineStr">
        <is>
          <t>Quellensteuer CHF</t>
        </is>
      </c>
    </row>
    <row r="13">
      <c r="A13" s="7" t="inlineStr">
        <is>
          <t>ZH</t>
        </is>
      </c>
      <c r="B13" s="5" t="n">
        <v>1498.24</v>
      </c>
      <c r="C13" s="7" t="n">
        <v>2</v>
      </c>
      <c r="E13" s="7" t="inlineStr">
        <is>
          <t>Jan 2026</t>
        </is>
      </c>
      <c r="F13" s="5" t="n">
        <v>924.48</v>
      </c>
      <c r="H13" s="7" t="inlineStr">
        <is>
          <t>A</t>
        </is>
      </c>
      <c r="I13" s="5" t="n">
        <v>3907.95</v>
      </c>
    </row>
    <row r="14">
      <c r="A14" s="12" t="inlineStr">
        <is>
          <t>BE</t>
        </is>
      </c>
      <c r="B14" s="10" t="n">
        <v>1093.84</v>
      </c>
      <c r="C14" s="12" t="n">
        <v>2</v>
      </c>
      <c r="E14" s="12" t="inlineStr">
        <is>
          <t>Feb 2026</t>
        </is>
      </c>
      <c r="F14" s="10" t="n">
        <v>1029.26</v>
      </c>
      <c r="H14" s="12" t="inlineStr">
        <is>
          <t>B</t>
        </is>
      </c>
      <c r="I14" s="10" t="n">
        <v>5094.83</v>
      </c>
    </row>
    <row r="15">
      <c r="A15" s="7" t="inlineStr">
        <is>
          <t>GE</t>
        </is>
      </c>
      <c r="B15" s="5" t="n">
        <v>2173.86</v>
      </c>
      <c r="C15" s="7" t="n">
        <v>1</v>
      </c>
      <c r="E15" s="7" t="inlineStr">
        <is>
          <t>Mär 2026</t>
        </is>
      </c>
      <c r="F15" s="5" t="n">
        <v>1912.3</v>
      </c>
      <c r="H15" s="7" t="inlineStr">
        <is>
          <t>C</t>
        </is>
      </c>
      <c r="I15" s="5" t="n">
        <v>2100.64</v>
      </c>
    </row>
    <row r="16">
      <c r="A16" s="12" t="inlineStr">
        <is>
          <t>BS</t>
        </is>
      </c>
      <c r="B16" s="10" t="n">
        <v>1048.05</v>
      </c>
      <c r="C16" s="12" t="n">
        <v>1</v>
      </c>
      <c r="E16" s="12" t="inlineStr">
        <is>
          <t>Apr 2026</t>
        </is>
      </c>
      <c r="F16" s="10" t="n">
        <v>1104.08</v>
      </c>
    </row>
    <row r="17">
      <c r="A17" s="7" t="inlineStr">
        <is>
          <t>VD</t>
        </is>
      </c>
      <c r="B17" s="5" t="n">
        <v>1720.42</v>
      </c>
      <c r="C17" s="7" t="n">
        <v>1</v>
      </c>
      <c r="E17" s="7" t="inlineStr">
        <is>
          <t>Mai 2026</t>
        </is>
      </c>
      <c r="F17" s="5" t="n">
        <v>1672.22</v>
      </c>
    </row>
    <row r="18">
      <c r="A18" s="12" t="inlineStr">
        <is>
          <t>LU</t>
        </is>
      </c>
      <c r="B18" s="10" t="n">
        <v>737.22</v>
      </c>
      <c r="C18" s="12" t="n">
        <v>1</v>
      </c>
      <c r="E18" s="12" t="inlineStr">
        <is>
          <t>Jun 2026</t>
        </is>
      </c>
      <c r="F18" s="10" t="n">
        <v>731.64</v>
      </c>
    </row>
    <row r="19">
      <c r="A19" s="7" t="inlineStr">
        <is>
          <t>SG</t>
        </is>
      </c>
      <c r="B19" s="5" t="n">
        <v>1203.75</v>
      </c>
      <c r="C19" s="7" t="n">
        <v>1</v>
      </c>
      <c r="E19" s="7" t="inlineStr">
        <is>
          <t>Jul 2026</t>
        </is>
      </c>
      <c r="F19" s="5" t="n">
        <v>1147.8</v>
      </c>
    </row>
    <row r="20">
      <c r="A20" s="12" t="inlineStr">
        <is>
          <t>TI</t>
        </is>
      </c>
      <c r="B20" s="10" t="n">
        <v>628.4400000000001</v>
      </c>
      <c r="C20" s="12" t="n">
        <v>1</v>
      </c>
      <c r="E20" s="12" t="inlineStr">
        <is>
          <t>Aug 2026</t>
        </is>
      </c>
      <c r="F20" s="10" t="n">
        <v>596.52</v>
      </c>
    </row>
    <row r="21">
      <c r="E21" s="7" t="inlineStr">
        <is>
          <t>Sep 2026</t>
        </is>
      </c>
      <c r="F21" s="5" t="n">
        <v>2385.14</v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6" customWidth="1" min="1" max="1"/>
    <col width="60" customWidth="1" min="2" max="2"/>
    <col width="30" customWidth="1" min="3" max="3"/>
  </cols>
  <sheetData>
    <row r="1" ht="36" customHeight="1">
      <c r="A1" s="18" t="inlineStr">
        <is>
          <t>Anleitung: Quellensteuer Abrechnung – Muster AG</t>
        </is>
      </c>
      <c r="B1" s="19" t="n"/>
      <c r="C1" s="20" t="n"/>
    </row>
    <row r="2"/>
    <row r="3" ht="22" customHeight="1">
      <c r="B3" s="27" t="inlineStr">
        <is>
          <t>1. Übersicht</t>
        </is>
      </c>
    </row>
    <row r="4" ht="18" customHeight="1">
      <c r="B4" s="3" t="inlineStr">
        <is>
          <t>Diese Vorlage unterstützt Sie bei der monatlichen Quellensteuer-Abrechnung gemäss Schweizer Recht.</t>
        </is>
      </c>
    </row>
    <row r="5" ht="18" customHeight="1">
      <c r="B5" s="3" t="inlineStr">
        <is>
          <t>Sie enthält vier Tabellenblätter: Abrechnung, Mitarbeitende, Auswertung und Anleitung.</t>
        </is>
      </c>
    </row>
    <row r="6"/>
    <row r="7" ht="22" customHeight="1">
      <c r="B7" s="27" t="inlineStr">
        <is>
          <t>2. Reihenfolge beim Ausfüllen</t>
        </is>
      </c>
    </row>
    <row r="8" ht="18" customHeight="1">
      <c r="B8" s="3" t="inlineStr">
        <is>
          <t>Schritt 1: Erfassen Sie alle quellensteuerpflichtigen Mitarbeitenden im Blatt 'Mitarbeitende'.</t>
        </is>
      </c>
    </row>
    <row r="9" ht="18" customHeight="1">
      <c r="B9" s="3" t="inlineStr">
        <is>
          <t>Schritt 2: Prüfen Sie Tarifgruppe und Quellensteuersatz für jede Person.</t>
        </is>
      </c>
    </row>
    <row r="10" ht="18" customHeight="1">
      <c r="B10" s="3" t="inlineStr">
        <is>
          <t>Schritt 3: Tragen Sie monatlich die Lohndaten im Blatt 'Abrechnung' ein.</t>
        </is>
      </c>
    </row>
    <row r="11" ht="18" customHeight="1">
      <c r="B11" s="3" t="inlineStr">
        <is>
          <t>Schritt 4: Kontrollieren Sie die Auswertung im Blatt 'Auswertung'.</t>
        </is>
      </c>
    </row>
    <row r="12"/>
    <row r="13" ht="22" customHeight="1">
      <c r="B13" s="27" t="inlineStr">
        <is>
          <t>3. Blatt: Mitarbeitende</t>
        </is>
      </c>
    </row>
    <row r="14" ht="18" customHeight="1">
      <c r="B14" s="3" t="inlineStr">
        <is>
          <t>Personalnummer:    Eindeutige interne Nummer (z. B. P001).</t>
        </is>
      </c>
    </row>
    <row r="15" ht="18" customHeight="1">
      <c r="B15" s="3" t="inlineStr">
        <is>
          <t>AHV-Nummer:        Format 756.XXXX.XXXX.XX gemäss Schweizer Standard.</t>
        </is>
      </c>
    </row>
    <row r="16" ht="18" customHeight="1">
      <c r="B16" s="3" t="inlineStr">
        <is>
          <t>UID-Nummer:        Format CHE-XXX.XXX.XXX (Unternehmens-ID).</t>
        </is>
      </c>
    </row>
    <row r="17" ht="18" customHeight="1">
      <c r="B17" s="3" t="inlineStr">
        <is>
          <t>Tarifgruppe:       A = Ledig ohne Kinder, B = Ledig mit Kindern/Alleinverdiener, C = Doppelverdiener.</t>
        </is>
      </c>
    </row>
    <row r="18" ht="18" customHeight="1">
      <c r="B18" s="3" t="inlineStr">
        <is>
          <t>Aufenthaltsbewilligung: B = Jahresaufenthalt, C = Niederlassungsbewilligung, L = Kurzaufenthalt.</t>
        </is>
      </c>
    </row>
    <row r="19"/>
    <row r="20" ht="22" customHeight="1">
      <c r="B20" s="27" t="inlineStr">
        <is>
          <t>4. Blatt: Abrechnung</t>
        </is>
      </c>
    </row>
    <row r="21" ht="18" customHeight="1">
      <c r="B21" s="3" t="inlineStr">
        <is>
          <t>Bruttolohn CHF:    Eingabe in hellgelben Feldern.</t>
        </is>
      </c>
    </row>
    <row r="22" ht="18" customHeight="1">
      <c r="B22" s="3" t="inlineStr">
        <is>
          <t>Steuerbares Einkommen: Wird automatisch berechnet (Bruttolohn + Zulagen + Bonus – Abzüge).</t>
        </is>
      </c>
    </row>
    <row r="23" ht="18" customHeight="1">
      <c r="B23" s="3" t="inlineStr">
        <is>
          <t>Quellensteuer CHF: Wird automatisch aus Steuerbares Einkommen × Quellensteuersatz berechnet.</t>
        </is>
      </c>
    </row>
    <row r="24" ht="18" customHeight="1">
      <c r="B24" s="3" t="inlineStr">
        <is>
          <t>Nettoauszahlung:   Steuerbares Einkommen minus Quellensteuer.</t>
        </is>
      </c>
    </row>
    <row r="25" ht="18" customHeight="1">
      <c r="B25" s="3" t="inlineStr">
        <is>
          <t>Bemerkung 'Prüfen': Erscheint automatisch, wenn Quellensteuer CHF über 1'000.00 liegt.</t>
        </is>
      </c>
    </row>
    <row r="26"/>
    <row r="27" ht="22" customHeight="1">
      <c r="B27" s="27" t="inlineStr">
        <is>
          <t>5. Steuerliche Hinweise (Schweiz)</t>
        </is>
      </c>
    </row>
    <row r="28" ht="18" customHeight="1">
      <c r="B28" s="3" t="inlineStr">
        <is>
          <t>Quellensteuer:     Gilt für Personen ohne Niederlassungsbewilligung C oder ohne CH-Bürgerrecht.</t>
        </is>
      </c>
    </row>
    <row r="29" ht="18" customHeight="1">
      <c r="B29" s="3" t="inlineStr">
        <is>
          <t>MWST-Abgrenzung:   Die MWST (Normalsatz 8.1%) betrifft Unternehmen, nicht den Lohn. Kein Thema hier.</t>
        </is>
      </c>
    </row>
    <row r="30" ht="18" customHeight="1">
      <c r="B30" s="3" t="inlineStr">
        <is>
          <t>AHV/IV/EO:         Sozialversicherungsabzüge sind vom Bruttolohn separat abzurechnen.</t>
        </is>
      </c>
    </row>
    <row r="31" ht="18" customHeight="1">
      <c r="B31" s="3" t="inlineStr">
        <is>
          <t>BVG:               Berufliche Vorsorge (2. Säule) ist ebenfalls separat zu verwalten.</t>
        </is>
      </c>
    </row>
    <row r="32"/>
    <row r="33" ht="22" customHeight="1">
      <c r="B33" s="27" t="inlineStr">
        <is>
          <t>6. Datumsformat und Währung</t>
        </is>
      </c>
    </row>
    <row r="34" ht="18" customHeight="1">
      <c r="B34" s="3" t="inlineStr">
        <is>
          <t>Datum:             DD.MM.YYYY (z. B. 01.06.2026)</t>
        </is>
      </c>
    </row>
    <row r="35" ht="18" customHeight="1">
      <c r="B35" s="3" t="inlineStr">
        <is>
          <t>Währung:           CHF 1'234.55 (Apostroph als Tausendertrennzeichen, Punkt als Dezimalzeichen)</t>
        </is>
      </c>
    </row>
    <row r="36"/>
    <row r="37" ht="22" customHeight="1">
      <c r="B37" s="27" t="inlineStr">
        <is>
          <t>7. Wichtige Hinweise</t>
        </is>
      </c>
    </row>
    <row r="38" ht="18" customHeight="1">
      <c r="B38" s="3" t="inlineStr">
        <is>
          <t>Speichern Sie die Datei regelmässig und sichern Sie Kopien für die Steuerunterlagen.</t>
        </is>
      </c>
    </row>
    <row r="39" ht="18" customHeight="1">
      <c r="B39" s="3" t="inlineStr">
        <is>
          <t>Kontrollieren Sie die Steuersätze jährlich gemäss den aktuellen Kantonaltarifen.</t>
        </is>
      </c>
    </row>
    <row r="40" ht="18" customHeight="1">
      <c r="B40" s="3" t="inlineStr">
        <is>
          <t>Bei Fragen wenden Sie sich an Ihre kantonale Steuerverwaltung.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2026-06-19T03:14:52Z</dcterms:created>
  <dcterms:modified xmlns:dcterms="http://purl.org/dc/terms/" xmlns:xsi="http://www.w3.org/2001/XMLSchema-instance" xsi:type="dcterms:W3CDTF">2026-06-19T03:14:52Z</dcterms:modified>
</cp:coreProperties>
</file>