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hrzeuglist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'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0" fontId="4" fillId="6" borderId="1" pivotButton="0" quotePrefix="0" xfId="0"/>
    <xf numFmtId="165" fontId="4" fillId="6" borderId="1" applyAlignment="1" pivotButton="0" quotePrefix="0" xfId="0">
      <alignment horizontal="right" vertical="center"/>
    </xf>
    <xf numFmtId="0" fontId="1" fillId="0" borderId="0" pivotButton="0" quotePrefix="0" xfId="0"/>
    <xf numFmtId="0" fontId="3" fillId="7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0" fontId="4" fillId="0" borderId="0" pivotButton="0" quotePrefix="0" xfId="0"/>
    <xf numFmtId="0" fontId="5" fillId="3" borderId="1" pivotButton="0" quotePrefix="0" xfId="0"/>
    <xf numFmtId="0" fontId="4" fillId="4" borderId="1" pivotButton="0" quotePrefix="0" xfId="0"/>
    <xf numFmtId="0" fontId="4" fillId="5" borderId="1" pivotButton="0" quotePrefix="0" xfId="0"/>
    <xf numFmtId="165" fontId="4" fillId="4" borderId="1" pivotButton="0" quotePrefix="0" xfId="0"/>
    <xf numFmtId="165" fontId="4" fillId="5" borderId="1" pivotButton="0" quotePrefix="0" xfId="0"/>
    <xf numFmtId="0" fontId="5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5" fillId="4" borderId="1" pivotButton="0" quotePrefix="0" xfId="0"/>
    <xf numFmtId="165" fontId="5" fillId="4" borderId="1" pivotButton="0" quotePrefix="0" xfId="0"/>
    <xf numFmtId="0" fontId="5" fillId="5" borderId="1" pivotButton="0" quotePrefix="0" xfId="0"/>
    <xf numFmtId="165" fontId="5" fillId="5" borderId="1" pivotButton="0" quotePrefix="0" xfId="0"/>
    <xf numFmtId="0" fontId="5" fillId="0" borderId="0" applyAlignment="1" pivotButton="0" quotePrefix="0" xfId="0">
      <alignment horizontal="left" vertical="center" wrapText="1"/>
    </xf>
    <xf numFmtId="0" fontId="3" fillId="7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Privatanteil pro Jahr pro Mitarbeiter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'Dashboard'!B32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'Dashboard'!$A$33:$A$42</f>
            </numRef>
          </cat>
          <val>
            <numRef>
              <f>'Dashboard'!$B$33:$B$42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Anzahl Fahrzeuge pro Kanton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'Dashboard'!B19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'Dashboard'!$A$20:$A$29</f>
            </numRef>
          </cat>
          <val>
            <numRef>
              <f>'Dashboard'!$B$20:$B$29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9" customWidth="1" min="3" max="3"/>
    <col width="22" customWidth="1" min="4" max="4"/>
    <col width="12" customWidth="1" min="5" max="5"/>
    <col width="18" customWidth="1" min="6" max="6"/>
    <col width="11" customWidth="1" min="7" max="7"/>
    <col width="18" customWidth="1" min="8" max="8"/>
    <col width="12" customWidth="1" min="9" max="9"/>
    <col width="14" customWidth="1" min="10" max="10"/>
    <col width="16" customWidth="1" min="11" max="11"/>
    <col width="16" customWidth="1" min="12" max="12"/>
    <col width="16" customWidth="1" min="13" max="13"/>
    <col width="20" customWidth="1" min="14" max="14"/>
  </cols>
  <sheetData>
    <row r="1" ht="28" customHeight="1">
      <c r="A1" s="1" t="inlineStr">
        <is>
          <t>Privatanteil Geschäftsfahrzeug – Übersicht 2026</t>
        </is>
      </c>
    </row>
    <row r="2">
      <c r="A2" s="2" t="inlineStr">
        <is>
          <t>Berechnung gemäss Schweizer Praxis: Privatanteil = 0.9% des Kaufpreises (inkl. MWST) pro Monat, mindestens CHF 150.00</t>
        </is>
      </c>
    </row>
    <row r="3" ht="34" customHeight="1">
      <c r="A3" s="3" t="inlineStr">
        <is>
          <t>Nr.</t>
        </is>
      </c>
      <c r="B3" s="3" t="inlineStr">
        <is>
          <t>Mitarbeiter</t>
        </is>
      </c>
      <c r="C3" s="3" t="inlineStr">
        <is>
          <t>Kanton</t>
        </is>
      </c>
      <c r="D3" s="3" t="inlineStr">
        <is>
          <t>Fahrzeug (Marke/Modell)</t>
        </is>
      </c>
      <c r="E3" s="3" t="inlineStr">
        <is>
          <t>Kaufdatum</t>
        </is>
      </c>
      <c r="F3" s="3" t="inlineStr">
        <is>
          <t>Kaufpreis exkl. MWST (CHF)</t>
        </is>
      </c>
      <c r="G3" s="3" t="inlineStr">
        <is>
          <t>MWST-Satz</t>
        </is>
      </c>
      <c r="H3" s="3" t="inlineStr">
        <is>
          <t>Kaufpreis inkl. MWST (CHF)</t>
        </is>
      </c>
      <c r="I3" s="3" t="inlineStr">
        <is>
          <t>Privatanteil-Satz</t>
        </is>
      </c>
      <c r="J3" s="3" t="inlineStr">
        <is>
          <t>Mindestbetrag (CHF)</t>
        </is>
      </c>
      <c r="K3" s="3" t="inlineStr">
        <is>
          <t>Privatanteil pro Monat (CHF)</t>
        </is>
      </c>
      <c r="L3" s="3" t="inlineStr">
        <is>
          <t>Privatanteil pro Jahr (CHF)</t>
        </is>
      </c>
      <c r="M3" s="3" t="inlineStr">
        <is>
          <t>Minimum angewendet?</t>
        </is>
      </c>
      <c r="N3" s="3" t="inlineStr">
        <is>
          <t>Bemerkung</t>
        </is>
      </c>
    </row>
    <row r="4">
      <c r="A4" s="4" t="n">
        <v>1</v>
      </c>
      <c r="B4" s="5" t="inlineStr">
        <is>
          <t>Andrea Meier</t>
        </is>
      </c>
      <c r="C4" s="4" t="inlineStr">
        <is>
          <t>ZH</t>
        </is>
      </c>
      <c r="D4" s="5" t="inlineStr">
        <is>
          <t>VW Passat Variant</t>
        </is>
      </c>
      <c r="E4" s="6" t="inlineStr">
        <is>
          <t>15.03.2023</t>
        </is>
      </c>
      <c r="F4" s="7" t="n">
        <v>42500</v>
      </c>
      <c r="G4" s="8" t="n">
        <v>0.081</v>
      </c>
      <c r="H4" s="9">
        <f>F4*(1+G4)</f>
        <v/>
      </c>
      <c r="I4" s="8" t="n">
        <v>0.008999999999999999</v>
      </c>
      <c r="J4" s="7" t="n">
        <v>150</v>
      </c>
      <c r="K4" s="9">
        <f>MAX(H4*I4,J4)</f>
        <v/>
      </c>
      <c r="L4" s="9">
        <f>K4*12</f>
        <v/>
      </c>
      <c r="M4" s="4">
        <f>IF(H4*I4&lt;J4,"Ja - Minimum","Nein")</f>
        <v/>
      </c>
      <c r="N4" s="5" t="inlineStr">
        <is>
          <t>Vollzeit-Nutzung</t>
        </is>
      </c>
    </row>
    <row r="5">
      <c r="A5" s="10" t="n">
        <v>2</v>
      </c>
      <c r="B5" s="11" t="inlineStr">
        <is>
          <t>Markus Steiner</t>
        </is>
      </c>
      <c r="C5" s="10" t="inlineStr">
        <is>
          <t>BE</t>
        </is>
      </c>
      <c r="D5" s="11" t="inlineStr">
        <is>
          <t>Skoda Superb Combi</t>
        </is>
      </c>
      <c r="E5" s="12" t="inlineStr">
        <is>
          <t>01.06.2022</t>
        </is>
      </c>
      <c r="F5" s="7" t="n">
        <v>38900</v>
      </c>
      <c r="G5" s="8" t="n">
        <v>0.081</v>
      </c>
      <c r="H5" s="13">
        <f>F5*(1+G5)</f>
        <v/>
      </c>
      <c r="I5" s="8" t="n">
        <v>0.008999999999999999</v>
      </c>
      <c r="J5" s="7" t="n">
        <v>150</v>
      </c>
      <c r="K5" s="13">
        <f>MAX(H5*I5,J5)</f>
        <v/>
      </c>
      <c r="L5" s="13">
        <f>K5*12</f>
        <v/>
      </c>
      <c r="M5" s="10">
        <f>IF(H5*I5&lt;J5,"Ja - Minimum","Nein")</f>
        <v/>
      </c>
      <c r="N5" s="11" t="inlineStr">
        <is>
          <t>Vollzeit-Nutzung</t>
        </is>
      </c>
    </row>
    <row r="6">
      <c r="A6" s="4" t="n">
        <v>3</v>
      </c>
      <c r="B6" s="5" t="inlineStr">
        <is>
          <t>Sandra Wyss</t>
        </is>
      </c>
      <c r="C6" s="4" t="inlineStr">
        <is>
          <t>GE</t>
        </is>
      </c>
      <c r="D6" s="5" t="inlineStr">
        <is>
          <t>Audi A4 Avant</t>
        </is>
      </c>
      <c r="E6" s="6" t="inlineStr">
        <is>
          <t>10.09.2024</t>
        </is>
      </c>
      <c r="F6" s="7" t="n">
        <v>51200</v>
      </c>
      <c r="G6" s="8" t="n">
        <v>0.081</v>
      </c>
      <c r="H6" s="9">
        <f>F6*(1+G6)</f>
        <v/>
      </c>
      <c r="I6" s="8" t="n">
        <v>0.008999999999999999</v>
      </c>
      <c r="J6" s="7" t="n">
        <v>150</v>
      </c>
      <c r="K6" s="9">
        <f>MAX(H6*I6,J6)</f>
        <v/>
      </c>
      <c r="L6" s="9">
        <f>K6*12</f>
        <v/>
      </c>
      <c r="M6" s="4">
        <f>IF(H6*I6&lt;J6,"Ja - Minimum","Nein")</f>
        <v/>
      </c>
      <c r="N6" s="5" t="inlineStr">
        <is>
          <t>Vollzeit-Nutzung</t>
        </is>
      </c>
    </row>
    <row r="7">
      <c r="A7" s="10" t="n">
        <v>4</v>
      </c>
      <c r="B7" s="11" t="inlineStr">
        <is>
          <t>Thomas Baumann</t>
        </is>
      </c>
      <c r="C7" s="10" t="inlineStr">
        <is>
          <t>BS</t>
        </is>
      </c>
      <c r="D7" s="11" t="inlineStr">
        <is>
          <t>BMW 320d Touring</t>
        </is>
      </c>
      <c r="E7" s="12" t="inlineStr">
        <is>
          <t>22.01.2023</t>
        </is>
      </c>
      <c r="F7" s="7" t="n">
        <v>47800</v>
      </c>
      <c r="G7" s="8" t="n">
        <v>0.081</v>
      </c>
      <c r="H7" s="13">
        <f>F7*(1+G7)</f>
        <v/>
      </c>
      <c r="I7" s="8" t="n">
        <v>0.008999999999999999</v>
      </c>
      <c r="J7" s="7" t="n">
        <v>150</v>
      </c>
      <c r="K7" s="13">
        <f>MAX(H7*I7,J7)</f>
        <v/>
      </c>
      <c r="L7" s="13">
        <f>K7*12</f>
        <v/>
      </c>
      <c r="M7" s="10">
        <f>IF(H7*I7&lt;J7,"Ja - Minimum","Nein")</f>
        <v/>
      </c>
      <c r="N7" s="11" t="inlineStr">
        <is>
          <t>Vollzeit-Nutzung</t>
        </is>
      </c>
    </row>
    <row r="8">
      <c r="A8" s="4" t="n">
        <v>5</v>
      </c>
      <c r="B8" s="5" t="inlineStr">
        <is>
          <t>Reto Fischer</t>
        </is>
      </c>
      <c r="C8" s="4" t="inlineStr">
        <is>
          <t>VD</t>
        </is>
      </c>
      <c r="D8" s="5" t="inlineStr">
        <is>
          <t>Skoda Octavia Combi</t>
        </is>
      </c>
      <c r="E8" s="6" t="inlineStr">
        <is>
          <t>05.11.2021</t>
        </is>
      </c>
      <c r="F8" s="7" t="n">
        <v>29900</v>
      </c>
      <c r="G8" s="8" t="n">
        <v>0.081</v>
      </c>
      <c r="H8" s="9">
        <f>F8*(1+G8)</f>
        <v/>
      </c>
      <c r="I8" s="8" t="n">
        <v>0.008999999999999999</v>
      </c>
      <c r="J8" s="7" t="n">
        <v>150</v>
      </c>
      <c r="K8" s="9">
        <f>MAX(H8*I8,J8)</f>
        <v/>
      </c>
      <c r="L8" s="9">
        <f>K8*12</f>
        <v/>
      </c>
      <c r="M8" s="4">
        <f>IF(H8*I8&lt;J8,"Ja - Minimum","Nein")</f>
        <v/>
      </c>
      <c r="N8" s="5" t="inlineStr">
        <is>
          <t>Vollzeit-Nutzung</t>
        </is>
      </c>
    </row>
    <row r="9">
      <c r="A9" s="10" t="n">
        <v>6</v>
      </c>
      <c r="B9" s="11" t="inlineStr">
        <is>
          <t>Nicole Keller</t>
        </is>
      </c>
      <c r="C9" s="10" t="inlineStr">
        <is>
          <t>LU</t>
        </is>
      </c>
      <c r="D9" s="11" t="inlineStr">
        <is>
          <t>Mercedes C220d</t>
        </is>
      </c>
      <c r="E9" s="12" t="inlineStr">
        <is>
          <t>18.04.2024</t>
        </is>
      </c>
      <c r="F9" s="7" t="n">
        <v>54500</v>
      </c>
      <c r="G9" s="8" t="n">
        <v>0.081</v>
      </c>
      <c r="H9" s="13">
        <f>F9*(1+G9)</f>
        <v/>
      </c>
      <c r="I9" s="8" t="n">
        <v>0.008999999999999999</v>
      </c>
      <c r="J9" s="7" t="n">
        <v>150</v>
      </c>
      <c r="K9" s="13">
        <f>MAX(H9*I9,J9)</f>
        <v/>
      </c>
      <c r="L9" s="13">
        <f>K9*12</f>
        <v/>
      </c>
      <c r="M9" s="10">
        <f>IF(H9*I9&lt;J9,"Ja - Minimum","Nein")</f>
        <v/>
      </c>
      <c r="N9" s="11" t="inlineStr">
        <is>
          <t>Vollzeit-Nutzung</t>
        </is>
      </c>
    </row>
    <row r="10">
      <c r="A10" s="4" t="n">
        <v>7</v>
      </c>
      <c r="B10" s="5" t="inlineStr">
        <is>
          <t>Stefan Huber</t>
        </is>
      </c>
      <c r="C10" s="4" t="inlineStr">
        <is>
          <t>SG</t>
        </is>
      </c>
      <c r="D10" s="5" t="inlineStr">
        <is>
          <t>VW Tiguan</t>
        </is>
      </c>
      <c r="E10" s="6" t="inlineStr">
        <is>
          <t>30.07.2022</t>
        </is>
      </c>
      <c r="F10" s="7" t="n">
        <v>39900</v>
      </c>
      <c r="G10" s="8" t="n">
        <v>0.081</v>
      </c>
      <c r="H10" s="9">
        <f>F10*(1+G10)</f>
        <v/>
      </c>
      <c r="I10" s="8" t="n">
        <v>0.008999999999999999</v>
      </c>
      <c r="J10" s="7" t="n">
        <v>150</v>
      </c>
      <c r="K10" s="9">
        <f>MAX(H10*I10,J10)</f>
        <v/>
      </c>
      <c r="L10" s="9">
        <f>K10*12</f>
        <v/>
      </c>
      <c r="M10" s="4">
        <f>IF(H10*I10&lt;J10,"Ja - Minimum","Nein")</f>
        <v/>
      </c>
      <c r="N10" s="5" t="inlineStr">
        <is>
          <t>Vollzeit-Nutzung</t>
        </is>
      </c>
    </row>
    <row r="11">
      <c r="A11" s="10" t="n">
        <v>8</v>
      </c>
      <c r="B11" s="11" t="inlineStr">
        <is>
          <t>Claudia Moser</t>
        </is>
      </c>
      <c r="C11" s="10" t="inlineStr">
        <is>
          <t>AG</t>
        </is>
      </c>
      <c r="D11" s="11" t="inlineStr">
        <is>
          <t>Toyota RAV4 Hybrid</t>
        </is>
      </c>
      <c r="E11" s="12" t="inlineStr">
        <is>
          <t>12.02.2025</t>
        </is>
      </c>
      <c r="F11" s="7" t="n">
        <v>44200</v>
      </c>
      <c r="G11" s="8" t="n">
        <v>0.081</v>
      </c>
      <c r="H11" s="13">
        <f>F11*(1+G11)</f>
        <v/>
      </c>
      <c r="I11" s="8" t="n">
        <v>0.008999999999999999</v>
      </c>
      <c r="J11" s="7" t="n">
        <v>150</v>
      </c>
      <c r="K11" s="13">
        <f>MAX(H11*I11,J11)</f>
        <v/>
      </c>
      <c r="L11" s="13">
        <f>K11*12</f>
        <v/>
      </c>
      <c r="M11" s="10">
        <f>IF(H11*I11&lt;J11,"Ja - Minimum","Nein")</f>
        <v/>
      </c>
      <c r="N11" s="11" t="inlineStr">
        <is>
          <t>Vollzeit-Nutzung</t>
        </is>
      </c>
    </row>
    <row r="12">
      <c r="A12" s="4" t="n">
        <v>9</v>
      </c>
      <c r="B12" s="5" t="inlineStr">
        <is>
          <t>Daniel Suter</t>
        </is>
      </c>
      <c r="C12" s="4" t="inlineStr">
        <is>
          <t>TG</t>
        </is>
      </c>
      <c r="D12" s="5" t="inlineStr">
        <is>
          <t>Skoda Kodiaq</t>
        </is>
      </c>
      <c r="E12" s="6" t="inlineStr">
        <is>
          <t>25.05.2023</t>
        </is>
      </c>
      <c r="F12" s="7" t="n">
        <v>46700</v>
      </c>
      <c r="G12" s="8" t="n">
        <v>0.081</v>
      </c>
      <c r="H12" s="9">
        <f>F12*(1+G12)</f>
        <v/>
      </c>
      <c r="I12" s="8" t="n">
        <v>0.008999999999999999</v>
      </c>
      <c r="J12" s="7" t="n">
        <v>150</v>
      </c>
      <c r="K12" s="9">
        <f>MAX(H12*I12,J12)</f>
        <v/>
      </c>
      <c r="L12" s="9">
        <f>K12*12</f>
        <v/>
      </c>
      <c r="M12" s="4">
        <f>IF(H12*I12&lt;J12,"Ja - Minimum","Nein")</f>
        <v/>
      </c>
      <c r="N12" s="5" t="inlineStr">
        <is>
          <t>Vollzeit-Nutzung</t>
        </is>
      </c>
    </row>
    <row r="13">
      <c r="A13" s="10" t="n">
        <v>10</v>
      </c>
      <c r="B13" s="11" t="inlineStr">
        <is>
          <t>Petra Schneider</t>
        </is>
      </c>
      <c r="C13" s="10" t="inlineStr">
        <is>
          <t>VS</t>
        </is>
      </c>
      <c r="D13" s="11" t="inlineStr">
        <is>
          <t>Volvo V60</t>
        </is>
      </c>
      <c r="E13" s="12" t="inlineStr">
        <is>
          <t>08.10.2024</t>
        </is>
      </c>
      <c r="F13" s="7" t="n">
        <v>49900</v>
      </c>
      <c r="G13" s="8" t="n">
        <v>0.081</v>
      </c>
      <c r="H13" s="13">
        <f>F13*(1+G13)</f>
        <v/>
      </c>
      <c r="I13" s="8" t="n">
        <v>0.008999999999999999</v>
      </c>
      <c r="J13" s="7" t="n">
        <v>150</v>
      </c>
      <c r="K13" s="13">
        <f>MAX(H13*I13,J13)</f>
        <v/>
      </c>
      <c r="L13" s="13">
        <f>K13*12</f>
        <v/>
      </c>
      <c r="M13" s="10">
        <f>IF(H13*I13&lt;J13,"Ja - Minimum","Nein")</f>
        <v/>
      </c>
      <c r="N13" s="11" t="inlineStr">
        <is>
          <t>Vollzeit-Nutzung</t>
        </is>
      </c>
    </row>
    <row r="14">
      <c r="A14" s="14" t="n"/>
      <c r="B14" s="14" t="inlineStr">
        <is>
          <t>Total / Durchschnitt</t>
        </is>
      </c>
      <c r="C14" s="14" t="n"/>
      <c r="D14" s="14" t="n"/>
      <c r="E14" s="14" t="n"/>
      <c r="F14" s="15">
        <f>SUM(F4:F13)</f>
        <v/>
      </c>
      <c r="G14" s="14" t="n"/>
      <c r="H14" s="15">
        <f>SUM(H4:H13)</f>
        <v/>
      </c>
      <c r="I14" s="14" t="n"/>
      <c r="J14" s="14" t="n"/>
      <c r="K14" s="15">
        <f>AVERAGE(K4:K13)</f>
        <v/>
      </c>
      <c r="L14" s="15">
        <f>SUM(L4:L13)</f>
        <v/>
      </c>
      <c r="M14" s="14" t="n"/>
      <c r="N14" s="14" t="n"/>
    </row>
    <row r="15">
      <c r="B15" s="2" t="inlineStr">
        <is>
          <t>Anzahl Fahrzeuge mit Minimum</t>
        </is>
      </c>
      <c r="F15" s="2">
        <f>COUNTIF(M4:M13,"Ja - Minimum")</f>
        <v/>
      </c>
    </row>
  </sheetData>
  <mergeCells count="2">
    <mergeCell ref="A1:N1"/>
    <mergeCell ref="A2:N2"/>
  </mergeCells>
  <conditionalFormatting sqref="M4:M13">
    <cfRule type="expression" priority="1" dxfId="0" stopIfTrue="1">
      <formula>M4="Ja - Minimum"</formula>
    </cfRule>
    <cfRule type="expression" priority="2" dxfId="1" stopIfTrue="1">
      <formula>M4="Nein"</formula>
    </cfRule>
  </conditionalFormatting>
  <conditionalFormatting sqref="K4:K13">
    <cfRule type="cellIs" priority="3" operator="greaterThan" dxfId="0">
      <formula>400</formula>
    </cfRule>
  </conditionalFormatting>
  <dataValidations count="2">
    <dataValidation sqref="C4:C13" showErrorMessage="1" showInputMessage="1" allowBlank="1" type="list">
      <formula1>"ZH,BE,GE,BS,VD,LU,SG,AG,TG,VS"</formula1>
    </dataValidation>
    <dataValidation sqref="G4:G13" showErrorMessage="1" showInputMessage="1" allowBlank="1" type="list">
      <formula1>"0.081,0.038,0.026"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24" customWidth="1" min="3" max="3"/>
    <col width="4" customWidth="1" min="4" max="4"/>
  </cols>
  <sheetData>
    <row r="1" ht="28" customHeight="1">
      <c r="A1" s="16" t="inlineStr">
        <is>
          <t>Dashboard – Privatanteil Geschäftsfahrzeuge</t>
        </is>
      </c>
    </row>
    <row r="2"/>
    <row r="3">
      <c r="A3" s="17" t="inlineStr">
        <is>
          <t>Kennzahl</t>
        </is>
      </c>
      <c r="B3" s="17" t="inlineStr">
        <is>
          <t>Wert</t>
        </is>
      </c>
    </row>
    <row r="4">
      <c r="A4" s="18" t="inlineStr">
        <is>
          <t>Anzahl Fahrzeuge</t>
        </is>
      </c>
      <c r="B4" s="19">
        <f>COUNTA(Fahrzeugliste!B4:B13)</f>
        <v/>
      </c>
    </row>
    <row r="5">
      <c r="A5" s="20" t="inlineStr">
        <is>
          <t>Total Kaufpreis inkl. MWST (CHF)</t>
        </is>
      </c>
      <c r="B5" s="21">
        <f>SUM(Fahrzeugliste!H4:H13)</f>
        <v/>
      </c>
    </row>
    <row r="6">
      <c r="A6" s="18" t="inlineStr">
        <is>
          <t>Total Privatanteil pro Jahr (CHF)</t>
        </is>
      </c>
      <c r="B6" s="22">
        <f>SUM(Fahrzeugliste!L4:L13)</f>
        <v/>
      </c>
    </row>
    <row r="7">
      <c r="A7" s="20" t="inlineStr">
        <is>
          <t>Durchschn. Privatanteil pro Monat (CHF)</t>
        </is>
      </c>
      <c r="B7" s="21">
        <f>IFERROR(AVERAGE(Fahrzeugliste!K4:K13),0)</f>
        <v/>
      </c>
    </row>
    <row r="8">
      <c r="A8" s="18" t="inlineStr">
        <is>
          <t>Anzahl mit Minimum CHF 150 angewendet</t>
        </is>
      </c>
      <c r="B8" s="22">
        <f>COUNTIF(Fahrzeugliste!M4:M13,"Ja - Minimum")</f>
        <v/>
      </c>
    </row>
    <row r="9"/>
    <row r="10"/>
    <row r="11">
      <c r="A11" s="23" t="inlineStr">
        <is>
          <t>Mitarbeiter suchen:</t>
        </is>
      </c>
      <c r="B11" s="24" t="inlineStr">
        <is>
          <t>Sandra Wyss</t>
        </is>
      </c>
    </row>
    <row r="12">
      <c r="A12" s="18" t="inlineStr">
        <is>
          <t>Kanton</t>
        </is>
      </c>
      <c r="B12" s="25">
        <f>IFERROR(VLOOKUP($B$11,Fahrzeugliste!$B$4:$M$13,2,FALSE),"nicht gefunden")</f>
        <v/>
      </c>
    </row>
    <row r="13">
      <c r="A13" s="20" t="inlineStr">
        <is>
          <t>Fahrzeug</t>
        </is>
      </c>
      <c r="B13" s="26">
        <f>IFERROR(VLOOKUP($B$11,Fahrzeugliste!$B$4:$M$13,3,FALSE),"nicht gefunden")</f>
        <v/>
      </c>
    </row>
    <row r="14">
      <c r="A14" s="18" t="inlineStr">
        <is>
          <t>Kaufpreis inkl. MWST (CHF)</t>
        </is>
      </c>
      <c r="B14" s="27">
        <f>IFERROR(VLOOKUP($B$11,Fahrzeugliste!$B$4:$M$13,7,FALSE),"nicht gefunden")</f>
        <v/>
      </c>
    </row>
    <row r="15">
      <c r="A15" s="20" t="inlineStr">
        <is>
          <t>Privatanteil pro Monat (CHF)</t>
        </is>
      </c>
      <c r="B15" s="28">
        <f>IFERROR(VLOOKUP($B$11,Fahrzeugliste!$B$4:$M$13,10,FALSE),"nicht gefunden")</f>
        <v/>
      </c>
    </row>
    <row r="16">
      <c r="A16" s="18" t="inlineStr">
        <is>
          <t>Privatanteil pro Jahr (CHF)</t>
        </is>
      </c>
      <c r="B16" s="27">
        <f>IFERROR(VLOOKUP($B$11,Fahrzeugliste!$B$4:$M$13,11,FALSE),"nicht gefunden")</f>
        <v/>
      </c>
    </row>
    <row r="17"/>
    <row r="18"/>
    <row r="19">
      <c r="A19" s="17" t="inlineStr">
        <is>
          <t>Kanton</t>
        </is>
      </c>
      <c r="B19" s="17" t="inlineStr">
        <is>
          <t>Anzahl Fahrzeuge</t>
        </is>
      </c>
      <c r="C19" s="17" t="inlineStr">
        <is>
          <t>Total Privatanteil/Jahr (CHF)</t>
        </is>
      </c>
    </row>
    <row r="20">
      <c r="A20" s="29" t="inlineStr">
        <is>
          <t>ZH</t>
        </is>
      </c>
      <c r="B20" s="29">
        <f>COUNTIF(Fahrzeugliste!$C$4:$C$13,A20)</f>
        <v/>
      </c>
      <c r="C20" s="30">
        <f>SUMIF(Fahrzeugliste!$C$4:$C$13,A20,Fahrzeugliste!$L$4:$L$13)</f>
        <v/>
      </c>
    </row>
    <row r="21">
      <c r="A21" s="31" t="inlineStr">
        <is>
          <t>BE</t>
        </is>
      </c>
      <c r="B21" s="31">
        <f>COUNTIF(Fahrzeugliste!$C$4:$C$13,A21)</f>
        <v/>
      </c>
      <c r="C21" s="32">
        <f>SUMIF(Fahrzeugliste!$C$4:$C$13,A21,Fahrzeugliste!$L$4:$L$13)</f>
        <v/>
      </c>
    </row>
    <row r="22">
      <c r="A22" s="29" t="inlineStr">
        <is>
          <t>GE</t>
        </is>
      </c>
      <c r="B22" s="29">
        <f>COUNTIF(Fahrzeugliste!$C$4:$C$13,A22)</f>
        <v/>
      </c>
      <c r="C22" s="30">
        <f>SUMIF(Fahrzeugliste!$C$4:$C$13,A22,Fahrzeugliste!$L$4:$L$13)</f>
        <v/>
      </c>
    </row>
    <row r="23">
      <c r="A23" s="31" t="inlineStr">
        <is>
          <t>BS</t>
        </is>
      </c>
      <c r="B23" s="31">
        <f>COUNTIF(Fahrzeugliste!$C$4:$C$13,A23)</f>
        <v/>
      </c>
      <c r="C23" s="32">
        <f>SUMIF(Fahrzeugliste!$C$4:$C$13,A23,Fahrzeugliste!$L$4:$L$13)</f>
        <v/>
      </c>
    </row>
    <row r="24">
      <c r="A24" s="29" t="inlineStr">
        <is>
          <t>VD</t>
        </is>
      </c>
      <c r="B24" s="29">
        <f>COUNTIF(Fahrzeugliste!$C$4:$C$13,A24)</f>
        <v/>
      </c>
      <c r="C24" s="30">
        <f>SUMIF(Fahrzeugliste!$C$4:$C$13,A24,Fahrzeugliste!$L$4:$L$13)</f>
        <v/>
      </c>
    </row>
    <row r="25">
      <c r="A25" s="31" t="inlineStr">
        <is>
          <t>LU</t>
        </is>
      </c>
      <c r="B25" s="31">
        <f>COUNTIF(Fahrzeugliste!$C$4:$C$13,A25)</f>
        <v/>
      </c>
      <c r="C25" s="32">
        <f>SUMIF(Fahrzeugliste!$C$4:$C$13,A25,Fahrzeugliste!$L$4:$L$13)</f>
        <v/>
      </c>
    </row>
    <row r="26">
      <c r="A26" s="29" t="inlineStr">
        <is>
          <t>SG</t>
        </is>
      </c>
      <c r="B26" s="29">
        <f>COUNTIF(Fahrzeugliste!$C$4:$C$13,A26)</f>
        <v/>
      </c>
      <c r="C26" s="30">
        <f>SUMIF(Fahrzeugliste!$C$4:$C$13,A26,Fahrzeugliste!$L$4:$L$13)</f>
        <v/>
      </c>
    </row>
    <row r="27">
      <c r="A27" s="31" t="inlineStr">
        <is>
          <t>AG</t>
        </is>
      </c>
      <c r="B27" s="31">
        <f>COUNTIF(Fahrzeugliste!$C$4:$C$13,A27)</f>
        <v/>
      </c>
      <c r="C27" s="32">
        <f>SUMIF(Fahrzeugliste!$C$4:$C$13,A27,Fahrzeugliste!$L$4:$L$13)</f>
        <v/>
      </c>
    </row>
    <row r="28">
      <c r="A28" s="29" t="inlineStr">
        <is>
          <t>TG</t>
        </is>
      </c>
      <c r="B28" s="29">
        <f>COUNTIF(Fahrzeugliste!$C$4:$C$13,A28)</f>
        <v/>
      </c>
      <c r="C28" s="30">
        <f>SUMIF(Fahrzeugliste!$C$4:$C$13,A28,Fahrzeugliste!$L$4:$L$13)</f>
        <v/>
      </c>
    </row>
    <row r="29">
      <c r="A29" s="31" t="inlineStr">
        <is>
          <t>VS</t>
        </is>
      </c>
      <c r="B29" s="31">
        <f>COUNTIF(Fahrzeugliste!$C$4:$C$13,A29)</f>
        <v/>
      </c>
      <c r="C29" s="32">
        <f>SUMIF(Fahrzeugliste!$C$4:$C$13,A29,Fahrzeugliste!$L$4:$L$13)</f>
        <v/>
      </c>
    </row>
    <row r="30"/>
    <row r="31"/>
    <row r="32">
      <c r="A32" s="17" t="inlineStr">
        <is>
          <t>Mitarbeiter</t>
        </is>
      </c>
      <c r="B32" s="17" t="inlineStr">
        <is>
          <t>Privatanteil pro Jahr (CHF)</t>
        </is>
      </c>
    </row>
    <row r="33">
      <c r="A33" s="33">
        <f>Fahrzeugliste!B4</f>
        <v/>
      </c>
      <c r="B33" s="34">
        <f>Fahrzeugliste!L4</f>
        <v/>
      </c>
    </row>
    <row r="34">
      <c r="A34" s="35">
        <f>Fahrzeugliste!B5</f>
        <v/>
      </c>
      <c r="B34" s="36">
        <f>Fahrzeugliste!L5</f>
        <v/>
      </c>
    </row>
    <row r="35">
      <c r="A35" s="33">
        <f>Fahrzeugliste!B6</f>
        <v/>
      </c>
      <c r="B35" s="34">
        <f>Fahrzeugliste!L6</f>
        <v/>
      </c>
    </row>
    <row r="36">
      <c r="A36" s="35">
        <f>Fahrzeugliste!B7</f>
        <v/>
      </c>
      <c r="B36" s="36">
        <f>Fahrzeugliste!L7</f>
        <v/>
      </c>
    </row>
    <row r="37">
      <c r="A37" s="33">
        <f>Fahrzeugliste!B8</f>
        <v/>
      </c>
      <c r="B37" s="34">
        <f>Fahrzeugliste!L8</f>
        <v/>
      </c>
    </row>
    <row r="38">
      <c r="A38" s="35">
        <f>Fahrzeugliste!B9</f>
        <v/>
      </c>
      <c r="B38" s="36">
        <f>Fahrzeugliste!L9</f>
        <v/>
      </c>
    </row>
    <row r="39">
      <c r="A39" s="33">
        <f>Fahrzeugliste!B10</f>
        <v/>
      </c>
      <c r="B39" s="34">
        <f>Fahrzeugliste!L10</f>
        <v/>
      </c>
    </row>
    <row r="40">
      <c r="A40" s="35">
        <f>Fahrzeugliste!B11</f>
        <v/>
      </c>
      <c r="B40" s="36">
        <f>Fahrzeugliste!L11</f>
        <v/>
      </c>
    </row>
    <row r="41">
      <c r="A41" s="33">
        <f>Fahrzeugliste!B12</f>
        <v/>
      </c>
      <c r="B41" s="34">
        <f>Fahrzeugliste!L12</f>
        <v/>
      </c>
    </row>
    <row r="42">
      <c r="A42" s="35">
        <f>Fahrzeugliste!B13</f>
        <v/>
      </c>
      <c r="B42" s="36">
        <f>Fahrzeugliste!L13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</cols>
  <sheetData>
    <row r="1" ht="28" customHeight="1">
      <c r="A1" s="16" t="inlineStr">
        <is>
          <t>Anleitung – Privatanteil Geschäftsfahrzeug</t>
        </is>
      </c>
    </row>
    <row r="2" ht="50" customHeight="1">
      <c r="A2" s="37" t="inlineStr">
        <is>
          <t>Diese Vorlage berechnet den geldwerten Vorteil (Privatanteil) für die private Nutzung eines Geschäftsfahrzeugs gemäss Schweizer Praxis. Der Privatanteil wird als Lohnbestandteil auf dem Lohnausweis (Ziffer 2.2) deklariert und unterliegt AHV/IV/EO- sowie ggf. Quellensteuerpflicht.</t>
        </is>
      </c>
    </row>
    <row r="3"/>
    <row r="4" ht="26" customHeight="1">
      <c r="A4" s="38" t="inlineStr">
        <is>
          <t>Sheet 'Fahrzeugliste'</t>
        </is>
      </c>
    </row>
    <row r="5" ht="26" customHeight="1">
      <c r="A5" s="39" t="inlineStr">
        <is>
          <t>Nr.</t>
        </is>
      </c>
      <c r="B5" s="40" t="inlineStr">
        <is>
          <t>Fortlaufende Nummer des Fahrzeugs / Mitarbeitenden.</t>
        </is>
      </c>
    </row>
    <row r="6" ht="26" customHeight="1">
      <c r="A6" s="39" t="inlineStr">
        <is>
          <t>Mitarbeiter</t>
        </is>
      </c>
      <c r="B6" s="40" t="inlineStr">
        <is>
          <t>Name des Mitarbeitenden, dem das Fahrzeug zugeteilt ist.</t>
        </is>
      </c>
    </row>
    <row r="7" ht="26" customHeight="1">
      <c r="A7" s="39" t="inlineStr">
        <is>
          <t>Kanton</t>
        </is>
      </c>
      <c r="B7" s="40" t="inlineStr">
        <is>
          <t>Wohn-/Arbeitskanton (Dropdown-Auswahl).</t>
        </is>
      </c>
    </row>
    <row r="8" ht="26" customHeight="1">
      <c r="A8" s="39" t="inlineStr">
        <is>
          <t>Fahrzeug (Marke/Modell)</t>
        </is>
      </c>
      <c r="B8" s="40" t="inlineStr">
        <is>
          <t>Bezeichnung des Geschäftsfahrzeugs.</t>
        </is>
      </c>
    </row>
    <row r="9" ht="26" customHeight="1">
      <c r="A9" s="39" t="inlineStr">
        <is>
          <t>Kaufdatum</t>
        </is>
      </c>
      <c r="B9" s="40" t="inlineStr">
        <is>
          <t>Datum des Fahrzeugkaufs (Format TT.MM.JJJJ).</t>
        </is>
      </c>
    </row>
    <row r="10" ht="26" customHeight="1">
      <c r="A10" s="39" t="inlineStr">
        <is>
          <t>Kaufpreis exkl. MWST (CHF)</t>
        </is>
      </c>
      <c r="B10" s="40" t="inlineStr">
        <is>
          <t>Katalogpreis des Fahrzeugs ohne Mehrwertsteuer (gelb = Eingabefeld).</t>
        </is>
      </c>
    </row>
    <row r="11" ht="26" customHeight="1">
      <c r="A11" s="39" t="inlineStr">
        <is>
          <t>MWST-Satz</t>
        </is>
      </c>
      <c r="B11" s="40" t="inlineStr">
        <is>
          <t>Anwendbarer Mehrwertsteuersatz, i.d.R. 8.1% Normalsatz (Dropdown).</t>
        </is>
      </c>
    </row>
    <row r="12" ht="26" customHeight="1">
      <c r="A12" s="39" t="inlineStr">
        <is>
          <t>Kaufpreis inkl. MWST (CHF)</t>
        </is>
      </c>
      <c r="B12" s="40" t="inlineStr">
        <is>
          <t>Automatisch berechnet: Kaufpreis exkl. MWST × (1 + MWST-Satz).</t>
        </is>
      </c>
    </row>
    <row r="13" ht="26" customHeight="1">
      <c r="A13" s="39" t="inlineStr">
        <is>
          <t>Privatanteil-Satz</t>
        </is>
      </c>
      <c r="B13" s="40" t="inlineStr">
        <is>
          <t>Gesetzlicher Ansatz von 0.9% pro Monat des Kaufpreises inkl. MWST.</t>
        </is>
      </c>
    </row>
    <row r="14" ht="26" customHeight="1">
      <c r="A14" s="39" t="inlineStr">
        <is>
          <t>Mindestbetrag (CHF)</t>
        </is>
      </c>
      <c r="B14" s="40" t="inlineStr">
        <is>
          <t>Minimaler Privatanteil pro Monat, aktuell CHF 150.00.</t>
        </is>
      </c>
    </row>
    <row r="15" ht="26" customHeight="1">
      <c r="A15" s="39" t="inlineStr">
        <is>
          <t>Privatanteil pro Monat (CHF)</t>
        </is>
      </c>
      <c r="B15" s="40">
        <f> MAX(Kaufpreis inkl. MWST × 0.9%, Mindestbetrag).</f>
        <v/>
      </c>
    </row>
    <row r="16" ht="26" customHeight="1">
      <c r="A16" s="39" t="inlineStr">
        <is>
          <t>Privatanteil pro Jahr (CHF)</t>
        </is>
      </c>
      <c r="B16" s="40">
        <f> Privatanteil pro Monat × 12.</f>
        <v/>
      </c>
    </row>
    <row r="17" ht="26" customHeight="1">
      <c r="A17" s="39" t="inlineStr">
        <is>
          <t>Minimum angewendet?</t>
        </is>
      </c>
      <c r="B17" s="40" t="inlineStr">
        <is>
          <t>Zeigt an, ob der Mindestbetrag CHF 150 zur Anwendung kam.</t>
        </is>
      </c>
    </row>
    <row r="18" ht="26" customHeight="1">
      <c r="A18" s="39" t="inlineStr">
        <is>
          <t>Bemerkung</t>
        </is>
      </c>
      <c r="B18" s="40" t="inlineStr">
        <is>
          <t>Freitextfeld für zusätzliche Hinweise (z.B. Teilzeit-Nutzung).</t>
        </is>
      </c>
    </row>
    <row r="19" ht="26" customHeight="1">
      <c r="A19" s="39" t="inlineStr"/>
      <c r="B19" s="40" t="inlineStr"/>
    </row>
    <row r="20" ht="26" customHeight="1">
      <c r="A20" s="38" t="inlineStr">
        <is>
          <t>Sheet 'Dashboard'</t>
        </is>
      </c>
    </row>
    <row r="21" ht="26" customHeight="1">
      <c r="A21" s="39" t="inlineStr">
        <is>
          <t>Kennzahlen</t>
        </is>
      </c>
      <c r="B21" s="40" t="inlineStr">
        <is>
          <t>Aggregierte Werte über alle Fahrzeuge (Anzahl, Totalbeträge, Durchschnitt).</t>
        </is>
      </c>
    </row>
    <row r="22" ht="26" customHeight="1">
      <c r="A22" s="39" t="inlineStr">
        <is>
          <t>Mitarbeiter suchen</t>
        </is>
      </c>
      <c r="B22" s="40" t="inlineStr">
        <is>
          <t>Namen in das gelbe Feld eingeben, VLOOKUP zeigt die Fahrzeugdetails an.</t>
        </is>
      </c>
    </row>
    <row r="23" ht="26" customHeight="1">
      <c r="A23" s="39" t="inlineStr">
        <is>
          <t>Diagramme</t>
        </is>
      </c>
      <c r="B23" s="40" t="inlineStr">
        <is>
          <t>Balkendiagramm Privatanteil pro Mitarbeiter und Kreisdiagramm Fahrzeuge pro Kanton.</t>
        </is>
      </c>
    </row>
    <row r="24" ht="26" customHeight="1">
      <c r="A24" s="39" t="inlineStr"/>
      <c r="B24" s="40" t="inlineStr"/>
    </row>
    <row r="25" ht="26" customHeight="1">
      <c r="A25" s="38" t="inlineStr">
        <is>
          <t>Rechtliche Hinweise</t>
        </is>
      </c>
    </row>
    <row r="26" ht="26" customHeight="1">
      <c r="A26" s="39" t="inlineStr">
        <is>
          <t>Grundlage</t>
        </is>
      </c>
      <c r="B26" s="40" t="inlineStr">
        <is>
          <t>Merkblatt der Eidg. Steuerverwaltung (ESTV) zur privaten Nutzung von Geschäftsfahrzeugen.</t>
        </is>
      </c>
    </row>
    <row r="27" ht="26" customHeight="1">
      <c r="A27" s="39" t="inlineStr">
        <is>
          <t>Deklaration</t>
        </is>
      </c>
      <c r="B27" s="40" t="inlineStr">
        <is>
          <t>Der Privatanteil ist im Lohnausweis unter Ziffer 2.2 auszuweisen.</t>
        </is>
      </c>
    </row>
    <row r="28" ht="26" customHeight="1">
      <c r="A28" s="39" t="inlineStr">
        <is>
          <t>Arbeitsweg</t>
        </is>
      </c>
      <c r="B28" s="40" t="inlineStr">
        <is>
          <t>Ein allfälliger Arbeitswegabzug kann seit 2022 in gewissen Kantonen zusätzlich limitiert sein.</t>
        </is>
      </c>
    </row>
  </sheetData>
  <mergeCells count="5">
    <mergeCell ref="A1:B1"/>
    <mergeCell ref="A2:B2"/>
    <mergeCell ref="A4:B4"/>
    <mergeCell ref="A20:B20"/>
    <mergeCell ref="A25:B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2026-07-21T16:49:15Z</dcterms:created>
  <dcterms:modified xmlns:dcterms="http://purl.org/dc/terms/" xmlns:xsi="http://www.w3.org/2001/XMLSchema-instance" xsi:type="dcterms:W3CDTF">2026-07-21T16:49:15Z</dcterms:modified>
</cp:coreProperties>
</file>