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inkaufsliste" sheetId="1" state="visible" r:id="rId1"/>
    <sheet xmlns:r="http://schemas.openxmlformats.org/officeDocument/2006/relationships" name="Berechnungen &amp; Richtwerte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Anleitun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.MM.YYYY"/>
    <numFmt numFmtId="165" formatCode="&quot;CHF&quot; #'##0.00"/>
    <numFmt numFmtId="166" formatCode="#'##0"/>
    <numFmt numFmtId="167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0"/>
    </font>
    <font>
      <name val="Calibri"/>
      <b val="1"/>
      <sz val="11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9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/>
      <bottom style="thin">
        <color rgb="00D1D5DB"/>
      </bottom>
      <diagonal/>
    </border>
    <border>
      <left/>
      <right style="thin">
        <color rgb="00D1D5DB"/>
      </right>
      <top/>
      <bottom/>
      <diagonal/>
    </border>
    <border>
      <left/>
      <right/>
      <top/>
      <bottom style="thin">
        <color rgb="00D1D5DB"/>
      </bottom>
      <diagonal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right" vertical="center"/>
    </xf>
    <xf numFmtId="0" fontId="4" fillId="6" borderId="1" applyAlignment="1" pivotButton="0" quotePrefix="0" xfId="0">
      <alignment horizontal="center" vertical="center" wrapText="1"/>
    </xf>
    <xf numFmtId="165" fontId="4" fillId="6" borderId="1" applyAlignment="1" pivotButton="0" quotePrefix="0" xfId="0">
      <alignment horizontal="right" vertical="center"/>
    </xf>
    <xf numFmtId="0" fontId="5" fillId="3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right" vertical="center"/>
    </xf>
    <xf numFmtId="167" fontId="3" fillId="3" borderId="1" applyAlignment="1" pivotButton="0" quotePrefix="0" xfId="0">
      <alignment horizontal="right" vertical="center"/>
    </xf>
    <xf numFmtId="167" fontId="3" fillId="5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right" vertical="center"/>
    </xf>
    <xf numFmtId="0" fontId="4" fillId="6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0" fontId="4" fillId="6" borderId="0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right" vertical="center"/>
    </xf>
    <xf numFmtId="0" fontId="5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right" vertical="center"/>
    </xf>
    <xf numFmtId="0" fontId="4" fillId="6" borderId="6" applyAlignment="1" pivotButton="0" quotePrefix="0" xfId="0">
      <alignment horizontal="center" vertical="center" wrapText="1"/>
    </xf>
    <xf numFmtId="0" fontId="0" fillId="0" borderId="8" pivotButton="0" quotePrefix="0" xfId="0"/>
    <xf numFmtId="0" fontId="0" fillId="0" borderId="6" pivotButton="0" quotePrefix="0" xfId="0"/>
  </cellXfs>
  <cellStyles count="1">
    <cellStyle name="Normal" xfId="0" builtinId="0" hidden="0"/>
  </cellStyles>
  <dxfs count="3">
    <dxf>
      <fill>
        <patternFill patternType="solid">
          <fgColor rgb="00DCFCE7"/>
        </patternFill>
      </fill>
    </dxf>
    <dxf>
      <fill>
        <patternFill patternType="solid">
          <fgColor rgb="00FEE2E2"/>
        </patternFill>
      </fill>
    </dxf>
    <dxf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Geplanter PK-Einkauf pro Mitarbeiter/in 2026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'Dashboard'!E2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'Dashboard'!$D$3:$D$12</f>
            </numRef>
          </cat>
          <val>
            <numRef>
              <f>'Dashboard'!$E$3:$E$12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Mitarbeiter/in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CHF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Statusverteilung Einkauf</a:t>
            </a:r>
          </a:p>
        </rich>
      </tx>
    </title>
    <plotArea>
      <pieChart>
        <varyColors val="1"/>
        <ser>
          <idx val="0"/>
          <order val="0"/>
          <tx>
            <strRef>
              <f>'Dashboard'!H2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22C55E"/>
              </a:solidFill>
              <a:ln xmlns:a="http://schemas.openxmlformats.org/drawingml/2006/main">
                <a:prstDash val="solid"/>
              </a:ln>
            </spPr>
          </dPt>
          <cat>
            <numRef>
              <f>'Dashboard'!$G$3:$G$5</f>
            </numRef>
          </cat>
          <val>
            <numRef>
              <f>'Dashboard'!$H$3:$H$5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13</row>
      <rowOff>0</rowOff>
    </from>
    <ext cx="720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13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18" customWidth="1" min="3" max="3"/>
    <col width="22" customWidth="1" min="4" max="4"/>
    <col width="9" customWidth="1" min="5" max="5"/>
    <col width="7" customWidth="1" min="6" max="6"/>
    <col width="22" customWidth="1" min="7" max="7"/>
    <col width="26" customWidth="1" min="8" max="8"/>
    <col width="25" customWidth="1" min="9" max="9"/>
    <col width="26" customWidth="1" min="10" max="10"/>
    <col width="22" customWidth="1" min="11" max="11"/>
    <col width="28" customWidth="1" min="12" max="12"/>
    <col width="14" customWidth="1" min="13" max="13"/>
    <col width="24" customWidth="1" min="14" max="14"/>
    <col width="30" customWidth="1" min="15" max="15"/>
  </cols>
  <sheetData>
    <row r="1" ht="36" customHeight="1">
      <c r="A1" s="1" t="inlineStr">
        <is>
          <t>Pensionskasse Einkauf – Übersicht 2026</t>
        </is>
      </c>
    </row>
    <row r="2" ht="40" customHeight="1">
      <c r="A2" s="2" t="inlineStr">
        <is>
          <t>Datum</t>
        </is>
      </c>
      <c r="B2" s="2" t="inlineStr">
        <is>
          <t>Mitarbeiter/in</t>
        </is>
      </c>
      <c r="C2" s="2" t="inlineStr">
        <is>
          <t>AHV-Nummer</t>
        </is>
      </c>
      <c r="D2" s="2" t="inlineStr">
        <is>
          <t>Firma</t>
        </is>
      </c>
      <c r="E2" s="2" t="inlineStr">
        <is>
          <t>Kanton</t>
        </is>
      </c>
      <c r="F2" s="2" t="inlineStr">
        <is>
          <t>Alter</t>
        </is>
      </c>
      <c r="G2" s="2" t="inlineStr">
        <is>
          <t>AHV-pfl. Lohn CHF</t>
        </is>
      </c>
      <c r="H2" s="2" t="inlineStr">
        <is>
          <t>Vorhandenes PK-Guthaben CHF</t>
        </is>
      </c>
      <c r="I2" s="2" t="inlineStr">
        <is>
          <t>Ziel-Altersguthaben CHF</t>
        </is>
      </c>
      <c r="J2" s="2" t="inlineStr">
        <is>
          <t>Max. Einkaufspotenzial CHF</t>
        </is>
      </c>
      <c r="K2" s="2" t="inlineStr">
        <is>
          <t>Geplanter Einkauf CHF</t>
        </is>
      </c>
      <c r="L2" s="2" t="inlineStr">
        <is>
          <t>Effektives Einkaufspotenzial CHF</t>
        </is>
      </c>
      <c r="M2" s="2" t="inlineStr">
        <is>
          <t>Status</t>
        </is>
      </c>
      <c r="N2" s="2" t="inlineStr">
        <is>
          <t>Steuerhinweis</t>
        </is>
      </c>
      <c r="O2" s="2" t="inlineStr">
        <is>
          <t>Kommentar</t>
        </is>
      </c>
    </row>
    <row r="3">
      <c r="A3" s="3" t="inlineStr">
        <is>
          <t>12.01.2026</t>
        </is>
      </c>
      <c r="B3" s="4" t="inlineStr">
        <is>
          <t>Andrea Meier</t>
        </is>
      </c>
      <c r="C3" s="5" t="inlineStr">
        <is>
          <t>756.1234.5678.90</t>
        </is>
      </c>
      <c r="D3" s="4" t="inlineStr">
        <is>
          <t>Meier &amp; Partner AG</t>
        </is>
      </c>
      <c r="E3" s="5" t="inlineStr">
        <is>
          <t>ZH</t>
        </is>
      </c>
      <c r="F3" s="5" t="n">
        <v>48</v>
      </c>
      <c r="G3" s="6" t="n">
        <v>118000</v>
      </c>
      <c r="H3" s="6" t="n">
        <v>142500</v>
      </c>
      <c r="I3" s="6" t="n">
        <v>210000</v>
      </c>
      <c r="J3" s="6">
        <f>MAX(0,I3-H3)</f>
        <v/>
      </c>
      <c r="K3" s="7" t="n">
        <v>30000</v>
      </c>
      <c r="L3" s="6">
        <f>MAX(0,J3-K3)</f>
        <v/>
      </c>
      <c r="M3" s="5">
        <f>IF(K3&lt;=0,"Offen",IF(K3&lt;J3,"Teilweise","Vollstaendig"))</f>
        <v/>
      </c>
      <c r="N3" s="4">
        <f>IF(K3&gt;0,"Als Vorsorgeaufwand pruefen","")</f>
        <v/>
      </c>
      <c r="O3" s="8" t="inlineStr"/>
    </row>
    <row r="4">
      <c r="A4" s="9" t="inlineStr">
        <is>
          <t>18.01.2026</t>
        </is>
      </c>
      <c r="B4" s="10" t="inlineStr">
        <is>
          <t>Markus Schmid</t>
        </is>
      </c>
      <c r="C4" s="11" t="inlineStr">
        <is>
          <t>756.2345.6789.01</t>
        </is>
      </c>
      <c r="D4" s="10" t="inlineStr">
        <is>
          <t>Schmid Treuhand AG</t>
        </is>
      </c>
      <c r="E4" s="11" t="inlineStr">
        <is>
          <t>BE</t>
        </is>
      </c>
      <c r="F4" s="11" t="n">
        <v>52</v>
      </c>
      <c r="G4" s="12" t="n">
        <v>132000</v>
      </c>
      <c r="H4" s="12" t="n">
        <v>95000</v>
      </c>
      <c r="I4" s="12" t="n">
        <v>180000</v>
      </c>
      <c r="J4" s="12">
        <f>MAX(0,I4-H4)</f>
        <v/>
      </c>
      <c r="K4" s="7" t="n">
        <v>40000</v>
      </c>
      <c r="L4" s="12">
        <f>MAX(0,J4-K4)</f>
        <v/>
      </c>
      <c r="M4" s="11">
        <f>IF(K4&lt;=0,"Offen",IF(K4&lt;J4,"Teilweise","Vollstaendig"))</f>
        <v/>
      </c>
      <c r="N4" s="10">
        <f>IF(K4&gt;0,"Als Vorsorgeaufwand pruefen","")</f>
        <v/>
      </c>
      <c r="O4" s="8" t="inlineStr"/>
    </row>
    <row r="5">
      <c r="A5" s="3" t="inlineStr">
        <is>
          <t>03.02.2026</t>
        </is>
      </c>
      <c r="B5" s="4" t="inlineStr">
        <is>
          <t>Sandra Keller</t>
        </is>
      </c>
      <c r="C5" s="5" t="inlineStr">
        <is>
          <t>756.3456.7890.12</t>
        </is>
      </c>
      <c r="D5" s="4" t="inlineStr">
        <is>
          <t>Keller Consulting GmbH</t>
        </is>
      </c>
      <c r="E5" s="5" t="inlineStr">
        <is>
          <t>BS</t>
        </is>
      </c>
      <c r="F5" s="5" t="n">
        <v>45</v>
      </c>
      <c r="G5" s="6" t="n">
        <v>105000</v>
      </c>
      <c r="H5" s="6" t="n">
        <v>88000</v>
      </c>
      <c r="I5" s="6" t="n">
        <v>150000</v>
      </c>
      <c r="J5" s="6">
        <f>MAX(0,I5-H5)</f>
        <v/>
      </c>
      <c r="K5" s="7" t="n">
        <v>20000</v>
      </c>
      <c r="L5" s="6">
        <f>MAX(0,J5-K5)</f>
        <v/>
      </c>
      <c r="M5" s="5">
        <f>IF(K5&lt;=0,"Offen",IF(K5&lt;J5,"Teilweise","Vollstaendig"))</f>
        <v/>
      </c>
      <c r="N5" s="4">
        <f>IF(K5&gt;0,"Als Vorsorgeaufwand pruefen","")</f>
        <v/>
      </c>
      <c r="O5" s="8" t="inlineStr"/>
    </row>
    <row r="6">
      <c r="A6" s="9" t="inlineStr">
        <is>
          <t>14.02.2026</t>
        </is>
      </c>
      <c r="B6" s="10" t="inlineStr">
        <is>
          <t>Thomas Frei</t>
        </is>
      </c>
      <c r="C6" s="11" t="inlineStr">
        <is>
          <t>756.4567.8901.23</t>
        </is>
      </c>
      <c r="D6" s="10" t="inlineStr">
        <is>
          <t>Frei Informatik AG</t>
        </is>
      </c>
      <c r="E6" s="11" t="inlineStr">
        <is>
          <t>LU</t>
        </is>
      </c>
      <c r="F6" s="11" t="n">
        <v>55</v>
      </c>
      <c r="G6" s="12" t="n">
        <v>145000</v>
      </c>
      <c r="H6" s="12" t="n">
        <v>160000</v>
      </c>
      <c r="I6" s="12" t="n">
        <v>230000</v>
      </c>
      <c r="J6" s="12">
        <f>MAX(0,I6-H6)</f>
        <v/>
      </c>
      <c r="K6" s="7" t="n">
        <v>25000</v>
      </c>
      <c r="L6" s="12">
        <f>MAX(0,J6-K6)</f>
        <v/>
      </c>
      <c r="M6" s="11">
        <f>IF(K6&lt;=0,"Offen",IF(K6&lt;J6,"Teilweise","Vollstaendig"))</f>
        <v/>
      </c>
      <c r="N6" s="10">
        <f>IF(K6&gt;0,"Als Vorsorgeaufwand pruefen","")</f>
        <v/>
      </c>
      <c r="O6" s="8" t="inlineStr"/>
    </row>
    <row r="7">
      <c r="A7" s="3" t="inlineStr">
        <is>
          <t>01.03.2026</t>
        </is>
      </c>
      <c r="B7" s="4" t="inlineStr">
        <is>
          <t>Reto Baumann</t>
        </is>
      </c>
      <c r="C7" s="5" t="inlineStr">
        <is>
          <t>756.5678.9012.34</t>
        </is>
      </c>
      <c r="D7" s="4" t="inlineStr">
        <is>
          <t>Baumann Finance SA</t>
        </is>
      </c>
      <c r="E7" s="5" t="inlineStr">
        <is>
          <t>GE</t>
        </is>
      </c>
      <c r="F7" s="5" t="n">
        <v>50</v>
      </c>
      <c r="G7" s="6" t="n">
        <v>158000</v>
      </c>
      <c r="H7" s="6" t="n">
        <v>120000</v>
      </c>
      <c r="I7" s="6" t="n">
        <v>245000</v>
      </c>
      <c r="J7" s="6">
        <f>MAX(0,I7-H7)</f>
        <v/>
      </c>
      <c r="K7" s="7" t="n">
        <v>50000</v>
      </c>
      <c r="L7" s="6">
        <f>MAX(0,J7-K7)</f>
        <v/>
      </c>
      <c r="M7" s="5">
        <f>IF(K7&lt;=0,"Offen",IF(K7&lt;J7,"Teilweise","Vollstaendig"))</f>
        <v/>
      </c>
      <c r="N7" s="4">
        <f>IF(K7&gt;0,"Als Vorsorgeaufwand pruefen","")</f>
        <v/>
      </c>
      <c r="O7" s="8" t="inlineStr"/>
    </row>
    <row r="8">
      <c r="A8" s="9" t="inlineStr">
        <is>
          <t>11.03.2026</t>
        </is>
      </c>
      <c r="B8" s="10" t="inlineStr">
        <is>
          <t>Nicole Fischer</t>
        </is>
      </c>
      <c r="C8" s="11" t="inlineStr">
        <is>
          <t>756.6789.0123.45</t>
        </is>
      </c>
      <c r="D8" s="10" t="inlineStr">
        <is>
          <t>Fischer Immobilien GmbH</t>
        </is>
      </c>
      <c r="E8" s="11" t="inlineStr">
        <is>
          <t>VD</t>
        </is>
      </c>
      <c r="F8" s="11" t="n">
        <v>42</v>
      </c>
      <c r="G8" s="12" t="n">
        <v>97500</v>
      </c>
      <c r="H8" s="12" t="n">
        <v>72000</v>
      </c>
      <c r="I8" s="12" t="n">
        <v>140000</v>
      </c>
      <c r="J8" s="12">
        <f>MAX(0,I8-H8)</f>
        <v/>
      </c>
      <c r="K8" s="7" t="n">
        <v>15000</v>
      </c>
      <c r="L8" s="12">
        <f>MAX(0,J8-K8)</f>
        <v/>
      </c>
      <c r="M8" s="11">
        <f>IF(K8&lt;=0,"Offen",IF(K8&lt;J8,"Teilweise","Vollstaendig"))</f>
        <v/>
      </c>
      <c r="N8" s="10">
        <f>IF(K8&gt;0,"Als Vorsorgeaufwand pruefen","")</f>
        <v/>
      </c>
      <c r="O8" s="8" t="inlineStr"/>
    </row>
    <row r="9">
      <c r="A9" s="3" t="inlineStr">
        <is>
          <t>24.03.2026</t>
        </is>
      </c>
      <c r="B9" s="4" t="inlineStr">
        <is>
          <t>Stefan Huber</t>
        </is>
      </c>
      <c r="C9" s="5" t="inlineStr">
        <is>
          <t>756.7890.1234.56</t>
        </is>
      </c>
      <c r="D9" s="4" t="inlineStr">
        <is>
          <t>Huber Technik AG</t>
        </is>
      </c>
      <c r="E9" s="5" t="inlineStr">
        <is>
          <t>ZH</t>
        </is>
      </c>
      <c r="F9" s="5" t="n">
        <v>49</v>
      </c>
      <c r="G9" s="6" t="n">
        <v>123000</v>
      </c>
      <c r="H9" s="6" t="n">
        <v>110000</v>
      </c>
      <c r="I9" s="6" t="n">
        <v>185000</v>
      </c>
      <c r="J9" s="6">
        <f>MAX(0,I9-H9)</f>
        <v/>
      </c>
      <c r="K9" s="7" t="n">
        <v>35000</v>
      </c>
      <c r="L9" s="6">
        <f>MAX(0,J9-K9)</f>
        <v/>
      </c>
      <c r="M9" s="5">
        <f>IF(K9&lt;=0,"Offen",IF(K9&lt;J9,"Teilweise","Vollstaendig"))</f>
        <v/>
      </c>
      <c r="N9" s="4">
        <f>IF(K9&gt;0,"Als Vorsorgeaufwand pruefen","")</f>
        <v/>
      </c>
      <c r="O9" s="8" t="inlineStr"/>
    </row>
    <row r="10">
      <c r="A10" s="9" t="inlineStr">
        <is>
          <t>07.04.2026</t>
        </is>
      </c>
      <c r="B10" s="10" t="inlineStr">
        <is>
          <t>Claudia Brunner</t>
        </is>
      </c>
      <c r="C10" s="11" t="inlineStr">
        <is>
          <t>756.8901.2345.67</t>
        </is>
      </c>
      <c r="D10" s="10" t="inlineStr">
        <is>
          <t>Brunner &amp; Co. GmbH</t>
        </is>
      </c>
      <c r="E10" s="11" t="inlineStr">
        <is>
          <t>SG</t>
        </is>
      </c>
      <c r="F10" s="11" t="n">
        <v>46</v>
      </c>
      <c r="G10" s="12" t="n">
        <v>112000</v>
      </c>
      <c r="H10" s="12" t="n">
        <v>90500</v>
      </c>
      <c r="I10" s="12" t="n">
        <v>165000</v>
      </c>
      <c r="J10" s="12">
        <f>MAX(0,I10-H10)</f>
        <v/>
      </c>
      <c r="K10" s="7" t="n">
        <v>18000</v>
      </c>
      <c r="L10" s="12">
        <f>MAX(0,J10-K10)</f>
        <v/>
      </c>
      <c r="M10" s="11">
        <f>IF(K10&lt;=0,"Offen",IF(K10&lt;J10,"Teilweise","Vollstaendig"))</f>
        <v/>
      </c>
      <c r="N10" s="10">
        <f>IF(K10&gt;0,"Als Vorsorgeaufwand pruefen","")</f>
        <v/>
      </c>
      <c r="O10" s="8" t="inlineStr"/>
    </row>
    <row r="11">
      <c r="A11" s="3" t="inlineStr">
        <is>
          <t>19.04.2026</t>
        </is>
      </c>
      <c r="B11" s="4" t="inlineStr">
        <is>
          <t>Daniela Graf</t>
        </is>
      </c>
      <c r="C11" s="5" t="inlineStr">
        <is>
          <t>756.9012.3456.78</t>
        </is>
      </c>
      <c r="D11" s="4" t="inlineStr">
        <is>
          <t>Graf Architektur AG</t>
        </is>
      </c>
      <c r="E11" s="5" t="inlineStr">
        <is>
          <t>TI</t>
        </is>
      </c>
      <c r="F11" s="5" t="n">
        <v>51</v>
      </c>
      <c r="G11" s="6" t="n">
        <v>128000</v>
      </c>
      <c r="H11" s="6" t="n">
        <v>101000</v>
      </c>
      <c r="I11" s="6" t="n">
        <v>175000</v>
      </c>
      <c r="J11" s="6">
        <f>MAX(0,I11-H11)</f>
        <v/>
      </c>
      <c r="K11" s="7" t="n">
        <v>22500</v>
      </c>
      <c r="L11" s="6">
        <f>MAX(0,J11-K11)</f>
        <v/>
      </c>
      <c r="M11" s="5">
        <f>IF(K11&lt;=0,"Offen",IF(K11&lt;J11,"Teilweise","Vollstaendig"))</f>
        <v/>
      </c>
      <c r="N11" s="4">
        <f>IF(K11&gt;0,"Als Vorsorgeaufwand pruefen","")</f>
        <v/>
      </c>
      <c r="O11" s="8" t="inlineStr"/>
    </row>
    <row r="12">
      <c r="A12" s="9" t="inlineStr">
        <is>
          <t>30.04.2026</t>
        </is>
      </c>
      <c r="B12" s="10" t="inlineStr">
        <is>
          <t>Beat Maurer</t>
        </is>
      </c>
      <c r="C12" s="11" t="inlineStr">
        <is>
          <t>756.0123.4567.89</t>
        </is>
      </c>
      <c r="D12" s="10" t="inlineStr">
        <is>
          <t>Maurer Bau AG</t>
        </is>
      </c>
      <c r="E12" s="11" t="inlineStr">
        <is>
          <t>BE</t>
        </is>
      </c>
      <c r="F12" s="11" t="n">
        <v>53</v>
      </c>
      <c r="G12" s="12" t="n">
        <v>140000</v>
      </c>
      <c r="H12" s="12" t="n">
        <v>115000</v>
      </c>
      <c r="I12" s="12" t="n">
        <v>195000</v>
      </c>
      <c r="J12" s="12">
        <f>MAX(0,I12-H12)</f>
        <v/>
      </c>
      <c r="K12" s="7" t="n">
        <v>0</v>
      </c>
      <c r="L12" s="12">
        <f>MAX(0,J12-K12)</f>
        <v/>
      </c>
      <c r="M12" s="11">
        <f>IF(K12&lt;=0,"Offen",IF(K12&lt;J12,"Teilweise","Vollstaendig"))</f>
        <v/>
      </c>
      <c r="N12" s="10">
        <f>IF(K12&gt;0,"Als Vorsorgeaufwand pruefen","")</f>
        <v/>
      </c>
      <c r="O12" s="8" t="inlineStr"/>
    </row>
    <row r="13" ht="22" customHeight="1">
      <c r="A13" s="13" t="inlineStr"/>
      <c r="B13" s="13" t="inlineStr">
        <is>
          <t>TOTAL / DURCHSCHNITT</t>
        </is>
      </c>
      <c r="C13" s="13" t="inlineStr"/>
      <c r="D13" s="13" t="inlineStr"/>
      <c r="E13" s="13" t="inlineStr"/>
      <c r="F13" s="13" t="inlineStr"/>
      <c r="G13" s="14">
        <f>AVERAGE(G3:G12)</f>
        <v/>
      </c>
      <c r="H13" s="13" t="inlineStr"/>
      <c r="I13" s="13" t="inlineStr"/>
      <c r="J13" s="14">
        <f>SUM(J3:J12)</f>
        <v/>
      </c>
      <c r="K13" s="14">
        <f>SUM(K3:K12)</f>
        <v/>
      </c>
      <c r="L13" s="14">
        <f>SUM(L3:L12)</f>
        <v/>
      </c>
      <c r="M13" s="13" t="inlineStr"/>
      <c r="N13" s="13" t="inlineStr"/>
      <c r="O13" s="13" t="inlineStr"/>
    </row>
    <row r="14"/>
    <row r="15" ht="18" customHeight="1">
      <c r="I15" s="15" t="inlineStr">
        <is>
          <t>Anzahl Offen:</t>
        </is>
      </c>
      <c r="J15" s="16">
        <f>COUNTIF(M3:M12,"Offen")</f>
        <v/>
      </c>
    </row>
    <row r="16" ht="18" customHeight="1">
      <c r="I16" s="15" t="inlineStr">
        <is>
          <t>Anzahl Teilweise:</t>
        </is>
      </c>
      <c r="J16" s="16">
        <f>COUNTIF(M3:M12,"Teilweise")</f>
        <v/>
      </c>
    </row>
    <row r="17" ht="18" customHeight="1">
      <c r="I17" s="15" t="inlineStr">
        <is>
          <t>Anzahl Vollstaendig:</t>
        </is>
      </c>
      <c r="J17" s="16">
        <f>COUNTIF(M3:M12,"Vollstaendig")</f>
        <v/>
      </c>
    </row>
    <row r="18" ht="18" customHeight="1">
      <c r="I18" s="15" t="inlineStr">
        <is>
          <t>Ausschoepfungsquote:</t>
        </is>
      </c>
      <c r="J18" s="17">
        <f>IFERROR(COUNTIF(M3:M12,"Vollstaendig")/COUNTA(M3:M12),0)</f>
        <v/>
      </c>
    </row>
    <row r="19" ht="18" customHeight="1">
      <c r="I19" s="15" t="inlineStr">
        <is>
          <t>Durchschnittl. Einkauf:</t>
        </is>
      </c>
      <c r="J19" s="6">
        <f>IFERROR(AVERAGE(K3:K12),0)</f>
        <v/>
      </c>
    </row>
  </sheetData>
  <mergeCells count="1">
    <mergeCell ref="A1:O1"/>
  </mergeCells>
  <conditionalFormatting sqref="K3:K12">
    <cfRule type="expression" priority="1" dxfId="0" stopIfTrue="1">
      <formula>K3&gt;0</formula>
    </cfRule>
    <cfRule type="expression" priority="2" dxfId="1" stopIfTrue="1">
      <formula>K3=0</formula>
    </cfRule>
  </conditionalFormatting>
  <conditionalFormatting sqref="L3:L12">
    <cfRule type="expression" priority="3" dxfId="2" stopIfTrue="1">
      <formula>L3&gt;0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18" customWidth="1" min="2" max="2"/>
    <col width="14" customWidth="1" min="3" max="3"/>
    <col width="60" customWidth="1" min="4" max="4"/>
  </cols>
  <sheetData>
    <row r="1" ht="34" customHeight="1">
      <c r="A1" s="1" t="inlineStr">
        <is>
          <t>Berechnungen &amp; Richtwerte – Pensionskasse Schweiz</t>
        </is>
      </c>
    </row>
    <row r="2" ht="32" customHeight="1">
      <c r="A2" s="2" t="inlineStr">
        <is>
          <t>Parameter</t>
        </is>
      </c>
      <c r="B2" s="2" t="inlineStr">
        <is>
          <t>Wert</t>
        </is>
      </c>
      <c r="C2" s="2" t="inlineStr">
        <is>
          <t>Einheit</t>
        </is>
      </c>
      <c r="D2" s="2" t="inlineStr">
        <is>
          <t>Hinweis</t>
        </is>
      </c>
    </row>
    <row r="3">
      <c r="A3" s="4" t="inlineStr">
        <is>
          <t>MWST Normalsatz</t>
        </is>
      </c>
      <c r="B3" s="17" t="n">
        <v>0.081</v>
      </c>
      <c r="C3" s="5" t="inlineStr">
        <is>
          <t>%</t>
        </is>
      </c>
      <c r="D3" s="4" t="inlineStr">
        <is>
          <t>Schweizer Normalsatz 2024/2026 gemäss ESTV</t>
        </is>
      </c>
    </row>
    <row r="4">
      <c r="A4" s="10" t="inlineStr">
        <is>
          <t>MWST Sondersatz Beherbergung</t>
        </is>
      </c>
      <c r="B4" s="18" t="n">
        <v>0.038</v>
      </c>
      <c r="C4" s="11" t="inlineStr">
        <is>
          <t>%</t>
        </is>
      </c>
      <c r="D4" s="10" t="inlineStr">
        <is>
          <t>Für Beherbergungsleistungen (3.8%)</t>
        </is>
      </c>
    </row>
    <row r="5">
      <c r="A5" s="4" t="inlineStr">
        <is>
          <t>MWST Sondersatz Nahrungsmittel</t>
        </is>
      </c>
      <c r="B5" s="17" t="n">
        <v>0.026</v>
      </c>
      <c r="C5" s="5" t="inlineStr">
        <is>
          <t>%</t>
        </is>
      </c>
      <c r="D5" s="4" t="inlineStr">
        <is>
          <t>Für Nahrungsmittel und Medikamente (2.6%)</t>
        </is>
      </c>
    </row>
    <row r="6">
      <c r="A6" s="10" t="inlineStr">
        <is>
          <t>BVG Koordinationsabzug 2026</t>
        </is>
      </c>
      <c r="B6" s="12" t="n">
        <v>26040</v>
      </c>
      <c r="C6" s="11" t="inlineStr">
        <is>
          <t>CHF</t>
        </is>
      </c>
      <c r="D6" s="10" t="inlineStr">
        <is>
          <t>Festgelegter Koordinationsabzug gemäss BVG</t>
        </is>
      </c>
    </row>
    <row r="7">
      <c r="A7" s="4" t="inlineStr">
        <is>
          <t>BVG Eintrittsschwelle 2026</t>
        </is>
      </c>
      <c r="B7" s="6" t="n">
        <v>22680</v>
      </c>
      <c r="C7" s="5" t="inlineStr">
        <is>
          <t>CHF</t>
        </is>
      </c>
      <c r="D7" s="4" t="inlineStr">
        <is>
          <t>Minimaler Jahreslohn für Pflichtversicherung</t>
        </is>
      </c>
    </row>
    <row r="8">
      <c r="A8" s="10" t="inlineStr">
        <is>
          <t>BVG Max. versicherter Lohn</t>
        </is>
      </c>
      <c r="B8" s="12" t="n">
        <v>90720</v>
      </c>
      <c r="C8" s="11" t="inlineStr">
        <is>
          <t>CHF</t>
        </is>
      </c>
      <c r="D8" s="10" t="inlineStr">
        <is>
          <t>Maximaler BVG-versicherter Lohn 2026</t>
        </is>
      </c>
    </row>
    <row r="9">
      <c r="A9" s="4" t="inlineStr">
        <is>
          <t>AHV-Rentenalter Männer</t>
        </is>
      </c>
      <c r="B9" s="16" t="n">
        <v>65</v>
      </c>
      <c r="C9" s="5" t="inlineStr">
        <is>
          <t>Jahre</t>
        </is>
      </c>
      <c r="D9" s="4" t="inlineStr">
        <is>
          <t>Referenzalter AHV für Männer</t>
        </is>
      </c>
    </row>
    <row r="10">
      <c r="A10" s="10" t="inlineStr">
        <is>
          <t>AHV-Rentenalter Frauen</t>
        </is>
      </c>
      <c r="B10" s="19" t="n">
        <v>65</v>
      </c>
      <c r="C10" s="11" t="inlineStr">
        <is>
          <t>Jahre</t>
        </is>
      </c>
      <c r="D10" s="10" t="inlineStr">
        <is>
          <t>Ab 2028 einheitlich 65 (AHV 21)</t>
        </is>
      </c>
    </row>
    <row r="11">
      <c r="A11" s="4" t="inlineStr">
        <is>
          <t>Sperrfrist Kapitalbezug</t>
        </is>
      </c>
      <c r="B11" s="16" t="n">
        <v>3</v>
      </c>
      <c r="C11" s="5" t="inlineStr">
        <is>
          <t>Jahre</t>
        </is>
      </c>
      <c r="D11" s="4" t="inlineStr">
        <is>
          <t>Mindestens 3 Jahre zwischen Einkauf und Kapitalbezug</t>
        </is>
      </c>
    </row>
    <row r="12">
      <c r="A12" s="10" t="inlineStr">
        <is>
          <t>Max. Steuervorteil Kanton ZH</t>
        </is>
      </c>
      <c r="B12" s="18" t="n">
        <v>0.35</v>
      </c>
      <c r="C12" s="11" t="inlineStr">
        <is>
          <t>%</t>
        </is>
      </c>
      <c r="D12" s="10" t="inlineStr">
        <is>
          <t>Richtwert Grenzsteuersatz Kanton Zürich</t>
        </is>
      </c>
    </row>
    <row r="13">
      <c r="A13" s="4" t="inlineStr">
        <is>
          <t>Max. Steuervorteil Kanton BE</t>
        </is>
      </c>
      <c r="B13" s="17" t="n">
        <v>0.33</v>
      </c>
      <c r="C13" s="5" t="inlineStr">
        <is>
          <t>%</t>
        </is>
      </c>
      <c r="D13" s="4" t="inlineStr">
        <is>
          <t>Richtwert Grenzsteuersatz Kanton Bern</t>
        </is>
      </c>
    </row>
    <row r="14">
      <c r="A14" s="10" t="inlineStr">
        <is>
          <t>Max. Steuervorteil Kanton BS</t>
        </is>
      </c>
      <c r="B14" s="18" t="n">
        <v>0.34</v>
      </c>
      <c r="C14" s="11" t="inlineStr">
        <is>
          <t>%</t>
        </is>
      </c>
      <c r="D14" s="10" t="inlineStr">
        <is>
          <t>Richtwert Grenzsteuersatz Kanton Basel-Stadt</t>
        </is>
      </c>
    </row>
    <row r="15">
      <c r="A15" s="4" t="inlineStr">
        <is>
          <t>Quellensteuer Satz (Richtwert)</t>
        </is>
      </c>
      <c r="B15" s="17" t="n">
        <v>0.25</v>
      </c>
      <c r="C15" s="5" t="inlineStr">
        <is>
          <t>%</t>
        </is>
      </c>
      <c r="D15" s="4" t="inlineStr">
        <is>
          <t>Quellensteuer auf Kapitalleistungen (Richtwert)</t>
        </is>
      </c>
    </row>
    <row r="16">
      <c r="A16" s="10" t="inlineStr">
        <is>
          <t>3a-Maximalbeitrag Erwerbstätige</t>
        </is>
      </c>
      <c r="B16" s="12" t="n">
        <v>7258</v>
      </c>
      <c r="C16" s="11" t="inlineStr">
        <is>
          <t>CHF</t>
        </is>
      </c>
      <c r="D16" s="10" t="inlineStr">
        <is>
          <t>Säule 3a max. Jahresbeitrag 2026 (mit PK)</t>
        </is>
      </c>
    </row>
    <row r="17"/>
    <row r="18"/>
    <row r="19"/>
    <row r="20" ht="24" customHeight="1">
      <c r="A20" s="20" t="inlineStr">
        <is>
          <t>VLOOKUP Beispiel – Parameterabruf</t>
        </is>
      </c>
      <c r="B20" s="21" t="n"/>
      <c r="C20" s="21" t="n"/>
      <c r="D20" s="22" t="n"/>
    </row>
    <row r="21">
      <c r="A21" s="2" t="inlineStr">
        <is>
          <t>Suchbegriff</t>
        </is>
      </c>
      <c r="B21" s="2" t="inlineStr">
        <is>
          <t>Abgerufener Wert</t>
        </is>
      </c>
      <c r="C21" s="2" t="inlineStr">
        <is>
          <t>Einheit</t>
        </is>
      </c>
      <c r="D21" s="2" t="inlineStr">
        <is>
          <t>Formelhinweis</t>
        </is>
      </c>
    </row>
    <row r="22">
      <c r="A22" s="8" t="inlineStr">
        <is>
          <t>MWST Normalsatz</t>
        </is>
      </c>
      <c r="B22" s="17">
        <f>IFERROR(VLOOKUP(A22,A3:B16,2,FALSE),0)</f>
        <v/>
      </c>
      <c r="C22" s="5" t="inlineStr">
        <is>
          <t>%</t>
        </is>
      </c>
      <c r="D22" s="4" t="inlineStr">
        <is>
          <t>VLOOKUP auf Richtwert-Tabelle oben</t>
        </is>
      </c>
    </row>
    <row r="23">
      <c r="A23" s="8" t="inlineStr">
        <is>
          <t>BVG Koordinationsabzug 2026</t>
        </is>
      </c>
      <c r="B23" s="12">
        <f>IFERROR(VLOOKUP(A23,A3:B16,2,FALSE),0)</f>
        <v/>
      </c>
      <c r="C23" s="11" t="inlineStr">
        <is>
          <t>CHF</t>
        </is>
      </c>
      <c r="D23" s="10" t="inlineStr">
        <is>
          <t>BVG-Wert direkt aus Tabelle</t>
        </is>
      </c>
    </row>
    <row r="24">
      <c r="A24" s="8" t="inlineStr">
        <is>
          <t>Sperrfrist Kapitalbezug</t>
        </is>
      </c>
      <c r="B24" s="16">
        <f>IFERROR(VLOOKUP(A24,A3:B16,2,FALSE),0)</f>
        <v/>
      </c>
      <c r="C24" s="5" t="inlineStr">
        <is>
          <t>Jahre</t>
        </is>
      </c>
      <c r="D24" s="4" t="inlineStr">
        <is>
          <t>3-Jahres-Sperrfrist nach Einkauf</t>
        </is>
      </c>
    </row>
    <row r="25">
      <c r="A25" s="8" t="inlineStr">
        <is>
          <t>Quellensteuer Satz (Richtwert)</t>
        </is>
      </c>
      <c r="B25" s="18">
        <f>IFERROR(VLOOKUP(A25,A3:B16,2,FALSE),0)</f>
        <v/>
      </c>
      <c r="C25" s="11" t="inlineStr">
        <is>
          <t>%</t>
        </is>
      </c>
      <c r="D25" s="10" t="inlineStr">
        <is>
          <t>Quellensteuer auf Kapitalleistungen</t>
        </is>
      </c>
    </row>
  </sheetData>
  <mergeCells count="2">
    <mergeCell ref="A1:D1"/>
    <mergeCell ref="A20:D2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1" max="1"/>
    <col width="22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36" customHeight="1">
      <c r="A1" s="1" t="inlineStr">
        <is>
          <t>Dashboard – Pensionskasse Einkauf 2026</t>
        </is>
      </c>
    </row>
    <row r="2">
      <c r="A2" s="28" t="inlineStr">
        <is>
          <t>Kennzahlen</t>
        </is>
      </c>
      <c r="B2" s="29" t="n"/>
      <c r="C2" s="29" t="n"/>
      <c r="D2" s="29" t="n"/>
      <c r="E2" s="29" t="n"/>
      <c r="F2" s="29" t="n"/>
      <c r="G2" s="29" t="n"/>
      <c r="H2" s="30" t="n"/>
    </row>
    <row r="3" ht="22" customHeight="1">
      <c r="A3" s="24" t="inlineStr">
        <is>
          <t>Total Geplanter Einkauf CHF</t>
        </is>
      </c>
      <c r="B3" s="6">
        <f>SUM(Einkaufsliste!K3:K12)</f>
        <v/>
      </c>
      <c r="D3" s="4" t="inlineStr">
        <is>
          <t>A. Meier</t>
        </is>
      </c>
      <c r="E3" s="6" t="n">
        <v>30000</v>
      </c>
      <c r="G3" s="4" t="inlineStr">
        <is>
          <t>Offen</t>
        </is>
      </c>
      <c r="H3" s="25">
        <f>COUNTIF(Einkaufsliste!M3:M12,"Offen")</f>
        <v/>
      </c>
    </row>
    <row r="4" ht="22" customHeight="1">
      <c r="A4" s="26" t="inlineStr">
        <is>
          <t>Total Restl. Einkaufspotenzial CHF</t>
        </is>
      </c>
      <c r="B4" s="6">
        <f>SUM(Einkaufsliste!L3:L12)</f>
        <v/>
      </c>
      <c r="D4" s="10" t="inlineStr">
        <is>
          <t>M. Schmid</t>
        </is>
      </c>
      <c r="E4" s="12" t="n">
        <v>40000</v>
      </c>
      <c r="G4" s="10" t="inlineStr">
        <is>
          <t>Teilweise</t>
        </is>
      </c>
      <c r="H4" s="27">
        <f>COUNTIF(Einkaufsliste!M3:M12,"Teilweise")</f>
        <v/>
      </c>
    </row>
    <row r="5" ht="22" customHeight="1">
      <c r="A5" s="24" t="inlineStr">
        <is>
          <t>Total Max. Einkaufspotenzial CHF</t>
        </is>
      </c>
      <c r="B5" s="6">
        <f>SUM(Einkaufsliste!J3:J12)</f>
        <v/>
      </c>
      <c r="D5" s="4" t="inlineStr">
        <is>
          <t>S. Keller</t>
        </is>
      </c>
      <c r="E5" s="6" t="n">
        <v>20000</v>
      </c>
      <c r="G5" s="4" t="inlineStr">
        <is>
          <t>Vollstaendig</t>
        </is>
      </c>
      <c r="H5" s="25">
        <f>COUNTIF(Einkaufsliste!M3:M12,"Vollstaendig")</f>
        <v/>
      </c>
    </row>
    <row r="6" ht="22" customHeight="1">
      <c r="A6" s="26" t="inlineStr">
        <is>
          <t>Ø AHV-pflichtiger Lohn CHF</t>
        </is>
      </c>
      <c r="B6" s="6">
        <f>AVERAGE(Einkaufsliste!G3:G12)</f>
        <v/>
      </c>
      <c r="D6" s="10" t="inlineStr">
        <is>
          <t>T. Frei</t>
        </is>
      </c>
      <c r="E6" s="12" t="n">
        <v>25000</v>
      </c>
    </row>
    <row r="7" ht="22" customHeight="1">
      <c r="A7" s="24" t="inlineStr">
        <is>
          <t>Anzahl Mitarbeitende Offen</t>
        </is>
      </c>
      <c r="B7" s="16">
        <f>COUNTIF(Einkaufsliste!M3:M12,"Offen")</f>
        <v/>
      </c>
      <c r="D7" s="4" t="inlineStr">
        <is>
          <t>R. Baumann</t>
        </is>
      </c>
      <c r="E7" s="6" t="n">
        <v>50000</v>
      </c>
    </row>
    <row r="8" ht="22" customHeight="1">
      <c r="A8" s="26" t="inlineStr">
        <is>
          <t>Anzahl Mitarbeitende Teilweise</t>
        </is>
      </c>
      <c r="B8" s="16">
        <f>COUNTIF(Einkaufsliste!M3:M12,"Teilweise")</f>
        <v/>
      </c>
      <c r="D8" s="10" t="inlineStr">
        <is>
          <t>N. Fischer</t>
        </is>
      </c>
      <c r="E8" s="12" t="n">
        <v>15000</v>
      </c>
    </row>
    <row r="9" ht="22" customHeight="1">
      <c r="A9" s="24" t="inlineStr">
        <is>
          <t>Anzahl Mitarbeitende Vollstaendig</t>
        </is>
      </c>
      <c r="B9" s="16">
        <f>COUNTIF(Einkaufsliste!M3:M12,"Vollstaendig")</f>
        <v/>
      </c>
      <c r="D9" s="4" t="inlineStr">
        <is>
          <t>S. Huber</t>
        </is>
      </c>
      <c r="E9" s="6" t="n">
        <v>35000</v>
      </c>
    </row>
    <row r="10" ht="22" customHeight="1">
      <c r="A10" s="26" t="inlineStr">
        <is>
          <t>Ausschoepfungsquote %</t>
        </is>
      </c>
      <c r="B10" s="17">
        <f>IFERROR(COUNTIF(Einkaufsliste!M3:M12,"Vollstaendig")/COUNTA(Einkaufsliste!M3:M12),0)</f>
        <v/>
      </c>
      <c r="D10" s="10" t="inlineStr">
        <is>
          <t>C. Brunner</t>
        </is>
      </c>
      <c r="E10" s="12" t="n">
        <v>18000</v>
      </c>
    </row>
    <row r="11">
      <c r="D11" s="4" t="inlineStr">
        <is>
          <t>D. Graf</t>
        </is>
      </c>
      <c r="E11" s="6" t="n">
        <v>22500</v>
      </c>
    </row>
    <row r="12">
      <c r="D12" s="10" t="inlineStr">
        <is>
          <t>B. Maurer</t>
        </is>
      </c>
      <c r="E12" s="12" t="n">
        <v>0</v>
      </c>
    </row>
  </sheetData>
  <mergeCells count="2">
    <mergeCell ref="A1:H1"/>
    <mergeCell ref="A2:H2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0" customWidth="1" min="1" max="1"/>
    <col width="60" customWidth="1" min="2" max="2"/>
    <col width="30" customWidth="1" min="3" max="3"/>
  </cols>
  <sheetData>
    <row r="1" ht="36" customHeight="1">
      <c r="A1" s="1" t="inlineStr">
        <is>
          <t>Anleitung – Pensionskasse Einkauf Vorlage</t>
        </is>
      </c>
    </row>
    <row r="2" ht="28" customHeight="1">
      <c r="A2" s="2" t="inlineStr">
        <is>
          <t>Thema</t>
        </is>
      </c>
      <c r="B2" s="2" t="inlineStr">
        <is>
          <t>Erklärung</t>
        </is>
      </c>
      <c r="C2" s="2" t="inlineStr">
        <is>
          <t>Hinweis</t>
        </is>
      </c>
    </row>
    <row r="3" ht="40" customHeight="1">
      <c r="A3" s="24" t="inlineStr">
        <is>
          <t>Zweck der Vorlage</t>
        </is>
      </c>
      <c r="B3" s="4" t="inlineStr">
        <is>
          <t>Diese Excel-Vorlage unterstützt Schweizer Unternehmen und HR-Verantwortliche bei der Verwaltung und Planung des freiwilligen Pensionskassen-Einkaufs der Mitarbeitenden.</t>
        </is>
      </c>
      <c r="C3" s="8" t="inlineStr">
        <is>
          <t>Für Lohnabrechnung und Vorsorgeberatung</t>
        </is>
      </c>
    </row>
    <row r="4" ht="40" customHeight="1">
      <c r="A4" s="26" t="inlineStr">
        <is>
          <t>Sheet: Einkaufsliste</t>
        </is>
      </c>
      <c r="B4" s="10" t="inlineStr">
        <is>
          <t>Hauptdatenblatt. Tragen Sie hier alle Mitarbeitenden mit AHV-Nummer, Lohn, vorhandenem PK-Guthaben und dem gewünschten Ziel-Altersguthaben ein.</t>
        </is>
      </c>
      <c r="C4" s="8" t="inlineStr">
        <is>
          <t>Gelbe Felder = Eingabefelder</t>
        </is>
      </c>
    </row>
    <row r="5" ht="40" customHeight="1">
      <c r="A5" s="24" t="inlineStr">
        <is>
          <t>Eingabefelder (gelb #FFFBEB)</t>
        </is>
      </c>
      <c r="B5" s="4" t="inlineStr">
        <is>
          <t>Nur gelb hinterlegte Zellen sind für manuelle Eingaben vorgesehen: Geplanter Einkauf CHF und Kommentar. Alle anderen Werte werden automatisch berechnet.</t>
        </is>
      </c>
      <c r="C5" s="8" t="inlineStr">
        <is>
          <t>Bitte keine Formeln überschreiben</t>
        </is>
      </c>
    </row>
    <row r="6" ht="40" customHeight="1">
      <c r="A6" s="26" t="inlineStr">
        <is>
          <t>Max. Einkaufspotenzial</t>
        </is>
      </c>
      <c r="B6" s="10" t="inlineStr">
        <is>
          <t>Berechnung: Ziel-Altersguthaben minus vorhandenes PK-Guthaben. Zeigt, wie viel steuerlich abzugsfähig eingekauft werden kann (gemäss PK-Reglement).</t>
        </is>
      </c>
      <c r="C6" s="8" t="inlineStr">
        <is>
          <t>Formel: =MAX(0, Ziel - Guthaben)</t>
        </is>
      </c>
    </row>
    <row r="7" ht="40" customHeight="1">
      <c r="A7" s="24" t="inlineStr">
        <is>
          <t>Effektives Einkaufspotenzial</t>
        </is>
      </c>
      <c r="B7" s="4" t="inlineStr">
        <is>
          <t>Verbleibender Spielraum nach dem geplanten Einkauf. Wenn dieser Wert 0 ist, ist das volle Potenzial ausgeschöpft.</t>
        </is>
      </c>
      <c r="C7" s="8" t="inlineStr">
        <is>
          <t>Formel: =MAX(0, Max - Geplant)</t>
        </is>
      </c>
    </row>
    <row r="8" ht="40" customHeight="1">
      <c r="A8" s="26" t="inlineStr">
        <is>
          <t>Status-Feld</t>
        </is>
      </c>
      <c r="B8" s="10" t="inlineStr">
        <is>
          <t>'Offen' = kein Einkauf geplant. 'Teilweise' = Einkauf &lt; Max. Potenzial. 'Vollstaendig' = Max. Potenzial vollständig ausgenutzt.</t>
        </is>
      </c>
      <c r="C8" s="8" t="inlineStr">
        <is>
          <t>Automatische Berechnung via IF-Formel</t>
        </is>
      </c>
    </row>
    <row r="9" ht="40" customHeight="1">
      <c r="A9" s="24" t="inlineStr">
        <is>
          <t>Steuerhinweis</t>
        </is>
      </c>
      <c r="B9" s="4" t="inlineStr">
        <is>
          <t>Pensionskassen-Einkäufe sind in der Schweiz als Vorsorgeaufwand steuerlich abzugsfähig (Art. 33 Abs. 1 lit. d DBG). Der Betrag wird vom steuerbaren Einkommen abgezogen.</t>
        </is>
      </c>
      <c r="C9" s="8" t="inlineStr">
        <is>
          <t>Immer mit Treuhand/Steuerberatung prüfen</t>
        </is>
      </c>
    </row>
    <row r="10" ht="40" customHeight="1">
      <c r="A10" s="26" t="inlineStr">
        <is>
          <t>Sperrfrist (3 Jahre)</t>
        </is>
      </c>
      <c r="B10" s="10" t="inlineStr">
        <is>
          <t>Wichtig: Nach einem freiwilligen Einkauf in die Pensionskasse dürfen während 3 Jahren keine Kapitalleistungen bezogen werden (Art. 79b Abs. 3 BVG).</t>
        </is>
      </c>
      <c r="C10" s="8" t="inlineStr">
        <is>
          <t>Sheet 'Berechnungen' enthält Richtwerte</t>
        </is>
      </c>
    </row>
    <row r="11" ht="40" customHeight="1">
      <c r="A11" s="24" t="inlineStr">
        <is>
          <t>MWST in der Schweiz</t>
        </is>
      </c>
      <c r="B11" s="4" t="inlineStr">
        <is>
          <t>Normalsatz: 8.1% | Sondersatz Beherbergung: 3.8% | Sondersatz Nahrungsmittel: 2.6%. PK-Einkäufe sind von der MWST befreit – kein MWST-Abzug möglich.</t>
        </is>
      </c>
      <c r="C11" s="8" t="inlineStr">
        <is>
          <t>Gemäss ESTV 2024/2026</t>
        </is>
      </c>
    </row>
    <row r="12" ht="40" customHeight="1">
      <c r="A12" s="26" t="inlineStr">
        <is>
          <t>AHV-Nummer Format</t>
        </is>
      </c>
      <c r="B12" s="10" t="inlineStr">
        <is>
          <t>Die AHV-Nummer (OASI) besteht aus 13 Ziffern im Format 756.XXXX.XXXX.XX. Sie ist die persönliche Sozialversicherungsnummer jeder in der Schweiz versicherten Person.</t>
        </is>
      </c>
      <c r="C12" s="8" t="inlineStr">
        <is>
          <t>Beispiel: 756.1234.5678.90</t>
        </is>
      </c>
    </row>
    <row r="13" ht="40" customHeight="1">
      <c r="A13" s="24" t="inlineStr">
        <is>
          <t>CHF-Format</t>
        </is>
      </c>
      <c r="B13" s="4" t="inlineStr">
        <is>
          <t>Schweizer Währungsformat: CHF 1'234.55 (Apostroph als Tausendertrennzeichen, Punkt als Dezimaltrennzeichen, CHF als Währungsprefix).</t>
        </is>
      </c>
      <c r="C13" s="8" t="inlineStr">
        <is>
          <t>Format: CHF #'##0.00</t>
        </is>
      </c>
    </row>
    <row r="14" ht="40" customHeight="1">
      <c r="A14" s="26" t="inlineStr">
        <is>
          <t>Datumsformat</t>
        </is>
      </c>
      <c r="B14" s="10" t="inlineStr">
        <is>
          <t>Schweizer Standard: TT.MM.JJJJ (z.B. 12.01.2026). Alle Datumsfelder in dieser Vorlage verwenden dieses Format.</t>
        </is>
      </c>
      <c r="C14" s="8" t="inlineStr">
        <is>
          <t>Format: DD.MM.YYYY</t>
        </is>
      </c>
    </row>
    <row r="15" ht="40" customHeight="1">
      <c r="A15" s="24" t="inlineStr">
        <is>
          <t>Dashboard-Sheet</t>
        </is>
      </c>
      <c r="B15" s="4" t="inlineStr">
        <is>
          <t>Übersichtsblatt mit automatischen Kennzahlen (Total Einkäufe, Ausschöpfungsquote, Durchschnittslohn) und zwei Diagrammen (Balken und Torte).</t>
        </is>
      </c>
      <c r="C15" s="8" t="inlineStr">
        <is>
          <t>Wird automatisch aktualisiert</t>
        </is>
      </c>
    </row>
    <row r="16" ht="40" customHeight="1">
      <c r="A16" s="26" t="inlineStr">
        <is>
          <t>Berechnungen &amp; Richtwerte</t>
        </is>
      </c>
      <c r="B16" s="10" t="inlineStr">
        <is>
          <t>Hilfsblatt mit BVG-Parametern, MWST-Sätzen, Steuersatz-Richtwerten und VLOOKUP-Beispielen. Dient als zentrale Referenz – bitte nicht löschen.</t>
        </is>
      </c>
      <c r="C16" s="8" t="inlineStr">
        <is>
          <t>BVG-Werte gemäss 2026</t>
        </is>
      </c>
    </row>
    <row r="17" ht="40" customHeight="1">
      <c r="A17" s="24" t="inlineStr">
        <is>
          <t>Haftungsausschluss</t>
        </is>
      </c>
      <c r="B17" s="4" t="inlineStr">
        <is>
          <t>Diese Vorlage dient ausschliesslich der Orientierung und ersetzt keine individuelle Steuer- oder Vorsorgeberatung. Bitte konsultieren Sie stets eine qualifizierte Fachperson (Treuhänder, Steuerberater, PK-Experte).</t>
        </is>
      </c>
      <c r="C17" s="8" t="inlineStr">
        <is>
          <t>Keine Rechtsverbindlichkeit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2026-06-22T06:02:14Z</dcterms:created>
  <dcterms:modified xmlns:dcterms="http://purl.org/dc/terms/" xmlns:xsi="http://www.w3.org/2001/XMLSchema-instance" xsi:type="dcterms:W3CDTF">2026-06-22T06:02:14Z</dcterms:modified>
</cp:coreProperties>
</file>