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pesenreglement" sheetId="1" state="visible" r:id="rId1"/>
    <sheet xmlns:r="http://schemas.openxmlformats.org/officeDocument/2006/relationships" name="Übersicht" sheetId="2" state="visible" r:id="rId2"/>
    <sheet xmlns:r="http://schemas.openxmlformats.org/officeDocument/2006/relationships" name="Anleitung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CHF #'##0.00"/>
    <numFmt numFmtId="165" formatCode="0.0%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i val="1"/>
      <color rgb="006B7280"/>
      <sz val="9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0FDFA"/>
      </patternFill>
    </fill>
    <fill>
      <patternFill patternType="solid">
        <fgColor rgb="00FFFBEB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31">
    <xf numFmtId="0" fontId="0" fillId="0" borderId="0" pivotButton="0" quotePrefix="0" xfId="0"/>
    <xf numFmtId="0" fontId="1" fillId="0" borderId="0" applyAlignment="1" pivotButton="0" quotePrefix="0" xfId="0">
      <alignment horizontal="center" vertical="center"/>
    </xf>
    <xf numFmtId="0" fontId="4" fillId="0" borderId="0" applyAlignment="1" pivotButton="0" quotePrefix="0" xfId="0">
      <alignment horizontal="center" vertical="center"/>
    </xf>
    <xf numFmtId="0" fontId="2" fillId="2" borderId="1" applyAlignment="1" pivotButton="0" quotePrefix="0" xfId="0">
      <alignment horizontal="center" vertical="center"/>
    </xf>
    <xf numFmtId="0" fontId="2" fillId="6" borderId="1" pivotButton="0" quotePrefix="0" xfId="0"/>
    <xf numFmtId="0" fontId="3" fillId="3" borderId="1" applyAlignment="1" pivotButton="0" quotePrefix="0" xfId="0">
      <alignment horizontal="center" vertical="center"/>
    </xf>
    <xf numFmtId="0" fontId="3" fillId="3" borderId="1" applyAlignment="1" pivotButton="0" quotePrefix="0" xfId="0">
      <alignment horizontal="left" vertical="center"/>
    </xf>
    <xf numFmtId="164" fontId="3" fillId="4" borderId="1" applyAlignment="1" pivotButton="0" quotePrefix="0" xfId="0">
      <alignment horizontal="left" vertical="center"/>
    </xf>
    <xf numFmtId="164" fontId="3" fillId="0" borderId="1" applyAlignment="1" pivotButton="0" quotePrefix="0" xfId="0">
      <alignment horizontal="left" vertical="center"/>
    </xf>
    <xf numFmtId="0" fontId="0" fillId="4" borderId="1" pivotButton="0" quotePrefix="0" xfId="0"/>
    <xf numFmtId="164" fontId="0" fillId="4" borderId="1" pivotButton="0" quotePrefix="0" xfId="0"/>
    <xf numFmtId="0" fontId="3" fillId="5" borderId="1" applyAlignment="1" pivotButton="0" quotePrefix="0" xfId="0">
      <alignment horizontal="center" vertical="center"/>
    </xf>
    <xf numFmtId="0" fontId="3" fillId="5" borderId="1" applyAlignment="1" pivotButton="0" quotePrefix="0" xfId="0">
      <alignment horizontal="left" vertical="center"/>
    </xf>
    <xf numFmtId="0" fontId="5" fillId="0" borderId="0" pivotButton="0" quotePrefix="0" xfId="0"/>
    <xf numFmtId="0" fontId="0" fillId="3" borderId="1" pivotButton="0" quotePrefix="0" xfId="0"/>
    <xf numFmtId="0" fontId="4" fillId="3" borderId="1" pivotButton="0" quotePrefix="0" xfId="0"/>
    <xf numFmtId="164" fontId="4" fillId="3" borderId="1" pivotButton="0" quotePrefix="0" xfId="0"/>
    <xf numFmtId="0" fontId="4" fillId="0" borderId="0" pivotButton="0" quotePrefix="0" xfId="0"/>
    <xf numFmtId="0" fontId="4" fillId="0" borderId="1" pivotButton="0" quotePrefix="0" xfId="0"/>
    <xf numFmtId="165" fontId="4" fillId="0" borderId="1" pivotButton="0" quotePrefix="0" xfId="0"/>
    <xf numFmtId="0" fontId="2" fillId="2" borderId="1" pivotButton="0" quotePrefix="0" xfId="0"/>
    <xf numFmtId="0" fontId="3" fillId="3" borderId="1" pivotButton="0" quotePrefix="0" xfId="0"/>
    <xf numFmtId="1" fontId="4" fillId="3" borderId="1" pivotButton="0" quotePrefix="0" xfId="0"/>
    <xf numFmtId="0" fontId="3" fillId="5" borderId="1" pivotButton="0" quotePrefix="0" xfId="0"/>
    <xf numFmtId="164" fontId="4" fillId="5" borderId="1" pivotButton="0" quotePrefix="0" xfId="0"/>
    <xf numFmtId="165" fontId="4" fillId="3" borderId="1" pivotButton="0" quotePrefix="0" xfId="0"/>
    <xf numFmtId="0" fontId="0" fillId="5" borderId="1" pivotButton="0" quotePrefix="0" xfId="0"/>
    <xf numFmtId="0" fontId="4" fillId="3" borderId="1" applyAlignment="1" pivotButton="0" quotePrefix="0" xfId="0">
      <alignment horizontal="left" vertical="center" wrapText="1"/>
    </xf>
    <xf numFmtId="0" fontId="3" fillId="3" borderId="1" applyAlignment="1" pivotButton="0" quotePrefix="0" xfId="0">
      <alignment horizontal="left" vertical="center" wrapText="1"/>
    </xf>
    <xf numFmtId="0" fontId="4" fillId="5" borderId="1" applyAlignment="1" pivotButton="0" quotePrefix="0" xfId="0">
      <alignment horizontal="left" vertical="center" wrapText="1"/>
    </xf>
    <xf numFmtId="0" fontId="3" fillId="5" borderId="1" applyAlignment="1" pivotButton="0" quotePrefix="0" xfId="0">
      <alignment horizontal="left" vertical="center" wrapText="1"/>
    </xf>
  </cellXfs>
  <cellStyles count="1">
    <cellStyle name="Normal" xfId="0" builtinId="0" hidden="0"/>
  </cellStyles>
  <dxfs count="3">
    <dxf>
      <font>
        <name val="Calibri"/>
        <b val="1"/>
        <color rgb="00DC2626"/>
        <sz val="10"/>
      </font>
    </dxf>
    <dxf>
      <font>
        <name val="Calibri"/>
        <b val="1"/>
        <color rgb="0022C55E"/>
        <sz val="10"/>
      </font>
    </dxf>
    <dxf>
      <fill>
        <patternFill patternType="solid">
          <fgColor rgb="00FEE2E2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Jährliche Pauschale vs. Effektive Spesen pro Mitarbeitende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'Spesenreglement'!I2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'Spesenreglement'!$B$3:$B$11</f>
            </numRef>
          </cat>
          <val>
            <numRef>
              <f>'Spesenreglement'!$I$3:$I$11</f>
            </numRef>
          </val>
        </ser>
        <ser>
          <idx val="1"/>
          <order val="1"/>
          <tx>
            <strRef>
              <f>'Spesenreglement'!J2</f>
            </strRef>
          </tx>
          <spPr>
            <a:solidFill xmlns:a="http://schemas.openxmlformats.org/drawingml/2006/main">
              <a:srgbClr val="DC2626"/>
            </a:solidFill>
            <a:ln xmlns:a="http://schemas.openxmlformats.org/drawingml/2006/main">
              <a:prstDash val="solid"/>
            </a:ln>
          </spPr>
          <cat>
            <numRef>
              <f>'Spesenreglement'!$B$3:$B$11</f>
            </numRef>
          </cat>
          <val>
            <numRef>
              <f>'Spesenreglement'!$J$3:$J$11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Mitarbeitende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CHF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Verteilung nach Kategorie</a:t>
            </a:r>
          </a:p>
        </rich>
      </tx>
    </title>
    <plotArea>
      <pieChart>
        <varyColors val="1"/>
        <ser>
          <idx val="0"/>
          <order val="0"/>
          <tx>
            <strRef>
              <f>'Übersicht'!B11</f>
            </strRef>
          </tx>
          <spPr>
            <a:ln xmlns:a="http://schemas.openxmlformats.org/drawingml/2006/main">
              <a:prstDash val="solid"/>
            </a:ln>
          </spPr>
          <cat>
            <numRef>
              <f>'Übersicht'!$A$12:$A$15</f>
            </numRef>
          </cat>
          <val>
            <numRef>
              <f>'Übersicht'!$B$12:$B$15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3</col>
      <colOff>0</colOff>
      <row>2</row>
      <rowOff>0</rowOff>
    </from>
    <ext cx="720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3</col>
      <colOff>0</colOff>
      <row>21</row>
      <rowOff>0</rowOff>
    </from>
    <ext cx="4320000" cy="324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20" customWidth="1" min="2" max="2"/>
    <col width="18" customWidth="1" min="3" max="3"/>
    <col width="16" customWidth="1" min="4" max="4"/>
    <col width="14" customWidth="1" min="5" max="5"/>
    <col width="9" customWidth="1" min="6" max="6"/>
    <col width="18" customWidth="1" min="7" max="7"/>
    <col width="18" customWidth="1" min="8" max="8"/>
    <col width="18" customWidth="1" min="9" max="9"/>
    <col width="22" customWidth="1" min="10" max="10"/>
    <col width="15" customWidth="1" min="11" max="11"/>
    <col width="18" customWidth="1" min="12" max="12"/>
    <col width="20" customWidth="1" min="13" max="13"/>
    <col width="20" customWidth="1" min="14" max="14"/>
    <col width="20" customWidth="1" min="15" max="15"/>
  </cols>
  <sheetData>
    <row r="1" ht="28" customHeight="1">
      <c r="A1" s="1" t="inlineStr">
        <is>
          <t>Pauschalspesen Spesenreglement 2026 – Muster AG, Zürich</t>
        </is>
      </c>
      <c r="N1" s="2" t="inlineStr">
        <is>
          <t>Pauschal-Ansätze gemäss Spesenreglement</t>
        </is>
      </c>
    </row>
    <row r="2">
      <c r="A2" s="3" t="inlineStr">
        <is>
          <t>Nr.</t>
        </is>
      </c>
      <c r="B2" s="3" t="inlineStr">
        <is>
          <t>Name</t>
        </is>
      </c>
      <c r="C2" s="3" t="inlineStr">
        <is>
          <t>Funktion</t>
        </is>
      </c>
      <c r="D2" s="3" t="inlineStr">
        <is>
          <t>Abteilung</t>
        </is>
      </c>
      <c r="E2" s="3" t="inlineStr">
        <is>
          <t>Ort</t>
        </is>
      </c>
      <c r="F2" s="3" t="inlineStr">
        <is>
          <t>Kanton</t>
        </is>
      </c>
      <c r="G2" s="3" t="inlineStr">
        <is>
          <t>Kategorie</t>
        </is>
      </c>
      <c r="H2" s="3" t="inlineStr">
        <is>
          <t>Monatl. Pauschale CHF</t>
        </is>
      </c>
      <c r="I2" s="3" t="inlineStr">
        <is>
          <t>Jährl. Pauschale CHF</t>
        </is>
      </c>
      <c r="J2" s="3" t="inlineStr">
        <is>
          <t>Effektive Spesen CHF (Jahr)</t>
        </is>
      </c>
      <c r="K2" s="3" t="inlineStr">
        <is>
          <t>Differenz CHF</t>
        </is>
      </c>
      <c r="L2" s="3" t="inlineStr">
        <is>
          <t>Steuerlich genehmigt</t>
        </is>
      </c>
      <c r="M2" s="3" t="inlineStr">
        <is>
          <t>Bemerkung</t>
        </is>
      </c>
      <c r="N2" s="4" t="inlineStr">
        <is>
          <t>Kategorie</t>
        </is>
      </c>
      <c r="O2" s="4" t="inlineStr">
        <is>
          <t>Pauschale CHF/Monat</t>
        </is>
      </c>
    </row>
    <row r="3">
      <c r="A3" s="5" t="n">
        <v>1</v>
      </c>
      <c r="B3" s="6" t="inlineStr">
        <is>
          <t>Andrea Meier</t>
        </is>
      </c>
      <c r="C3" s="6" t="inlineStr">
        <is>
          <t>Geschäftsleitung</t>
        </is>
      </c>
      <c r="D3" s="6" t="inlineStr">
        <is>
          <t>Direktion</t>
        </is>
      </c>
      <c r="E3" s="6" t="inlineStr">
        <is>
          <t>Zürich</t>
        </is>
      </c>
      <c r="F3" s="5" t="inlineStr">
        <is>
          <t>ZH</t>
        </is>
      </c>
      <c r="G3" s="5" t="inlineStr">
        <is>
          <t>Geschäftsleitung</t>
        </is>
      </c>
      <c r="H3" s="7">
        <f>IFERROR(VLOOKUP(G3,$N$3:$O$6,2,FALSE),0)</f>
        <v/>
      </c>
      <c r="I3" s="8">
        <f>H3*12</f>
        <v/>
      </c>
      <c r="J3" s="7" t="n">
        <v>5800</v>
      </c>
      <c r="K3" s="8">
        <f>I3-J3</f>
        <v/>
      </c>
      <c r="L3" s="5" t="inlineStr">
        <is>
          <t>Ja</t>
        </is>
      </c>
      <c r="M3" s="6" t="inlineStr"/>
      <c r="N3" s="9" t="inlineStr">
        <is>
          <t>Geschäftsleitung</t>
        </is>
      </c>
      <c r="O3" s="10" t="n">
        <v>500</v>
      </c>
    </row>
    <row r="4">
      <c r="A4" s="11" t="n">
        <v>2</v>
      </c>
      <c r="B4" s="12" t="inlineStr">
        <is>
          <t>Markus Steiner</t>
        </is>
      </c>
      <c r="C4" s="12" t="inlineStr">
        <is>
          <t>Verkaufsleiter</t>
        </is>
      </c>
      <c r="D4" s="12" t="inlineStr">
        <is>
          <t>Verkauf</t>
        </is>
      </c>
      <c r="E4" s="12" t="inlineStr">
        <is>
          <t>Bern</t>
        </is>
      </c>
      <c r="F4" s="11" t="inlineStr">
        <is>
          <t>BE</t>
        </is>
      </c>
      <c r="G4" s="11" t="inlineStr">
        <is>
          <t>Kader</t>
        </is>
      </c>
      <c r="H4" s="7">
        <f>IFERROR(VLOOKUP(G4,$N$3:$O$6,2,FALSE),0)</f>
        <v/>
      </c>
      <c r="I4" s="8">
        <f>H4*12</f>
        <v/>
      </c>
      <c r="J4" s="7" t="n">
        <v>4300</v>
      </c>
      <c r="K4" s="8">
        <f>I4-J4</f>
        <v/>
      </c>
      <c r="L4" s="11" t="inlineStr">
        <is>
          <t>Ja</t>
        </is>
      </c>
      <c r="M4" s="12" t="inlineStr"/>
      <c r="N4" s="9" t="inlineStr">
        <is>
          <t>Kader</t>
        </is>
      </c>
      <c r="O4" s="10" t="n">
        <v>400</v>
      </c>
    </row>
    <row r="5">
      <c r="A5" s="5" t="n">
        <v>3</v>
      </c>
      <c r="B5" s="6" t="inlineStr">
        <is>
          <t>Sandra Keller</t>
        </is>
      </c>
      <c r="C5" s="6" t="inlineStr">
        <is>
          <t>Aussendienst</t>
        </is>
      </c>
      <c r="D5" s="6" t="inlineStr">
        <is>
          <t>Verkauf</t>
        </is>
      </c>
      <c r="E5" s="6" t="inlineStr">
        <is>
          <t>Genf</t>
        </is>
      </c>
      <c r="F5" s="5" t="inlineStr">
        <is>
          <t>GE</t>
        </is>
      </c>
      <c r="G5" s="5" t="inlineStr">
        <is>
          <t>Aussendienst</t>
        </is>
      </c>
      <c r="H5" s="7">
        <f>IFERROR(VLOOKUP(G5,$N$3:$O$6,2,FALSE),0)</f>
        <v/>
      </c>
      <c r="I5" s="8">
        <f>H5*12</f>
        <v/>
      </c>
      <c r="J5" s="7" t="n">
        <v>3600</v>
      </c>
      <c r="K5" s="8">
        <f>I5-J5</f>
        <v/>
      </c>
      <c r="L5" s="5" t="inlineStr">
        <is>
          <t>Ja</t>
        </is>
      </c>
      <c r="M5" s="6" t="inlineStr"/>
      <c r="N5" s="9" t="inlineStr">
        <is>
          <t>Aussendienst</t>
        </is>
      </c>
      <c r="O5" s="10" t="n">
        <v>300</v>
      </c>
    </row>
    <row r="6">
      <c r="A6" s="11" t="n">
        <v>4</v>
      </c>
      <c r="B6" s="12" t="inlineStr">
        <is>
          <t>Thomas Fischer</t>
        </is>
      </c>
      <c r="C6" s="12" t="inlineStr">
        <is>
          <t>Sachbearbeiter</t>
        </is>
      </c>
      <c r="D6" s="12" t="inlineStr">
        <is>
          <t>Administration</t>
        </is>
      </c>
      <c r="E6" s="12" t="inlineStr">
        <is>
          <t>Basel</t>
        </is>
      </c>
      <c r="F6" s="11" t="inlineStr">
        <is>
          <t>BS</t>
        </is>
      </c>
      <c r="G6" s="11" t="inlineStr">
        <is>
          <t>Innendienst</t>
        </is>
      </c>
      <c r="H6" s="7">
        <f>IFERROR(VLOOKUP(G6,$N$3:$O$6,2,FALSE),0)</f>
        <v/>
      </c>
      <c r="I6" s="8">
        <f>H6*12</f>
        <v/>
      </c>
      <c r="J6" s="7" t="n">
        <v>1450</v>
      </c>
      <c r="K6" s="8">
        <f>I6-J6</f>
        <v/>
      </c>
      <c r="L6" s="11" t="inlineStr">
        <is>
          <t>Nein</t>
        </is>
      </c>
      <c r="M6" s="12" t="inlineStr"/>
      <c r="N6" s="9" t="inlineStr">
        <is>
          <t>Innendienst</t>
        </is>
      </c>
      <c r="O6" s="10" t="n">
        <v>150</v>
      </c>
    </row>
    <row r="7">
      <c r="A7" s="5" t="n">
        <v>5</v>
      </c>
      <c r="B7" s="6" t="inlineStr">
        <is>
          <t>Reto Baumann</t>
        </is>
      </c>
      <c r="C7" s="6" t="inlineStr">
        <is>
          <t>Kader Finanzen</t>
        </is>
      </c>
      <c r="D7" s="6" t="inlineStr">
        <is>
          <t>Finanzen</t>
        </is>
      </c>
      <c r="E7" s="6" t="inlineStr">
        <is>
          <t>Lausanne</t>
        </is>
      </c>
      <c r="F7" s="5" t="inlineStr">
        <is>
          <t>VD</t>
        </is>
      </c>
      <c r="G7" s="5" t="inlineStr">
        <is>
          <t>Kader</t>
        </is>
      </c>
      <c r="H7" s="7">
        <f>IFERROR(VLOOKUP(G7,$N$3:$O$6,2,FALSE),0)</f>
        <v/>
      </c>
      <c r="I7" s="8">
        <f>H7*12</f>
        <v/>
      </c>
      <c r="J7" s="7" t="n">
        <v>4100</v>
      </c>
      <c r="K7" s="8">
        <f>I7-J7</f>
        <v/>
      </c>
      <c r="L7" s="5" t="inlineStr">
        <is>
          <t>Ja</t>
        </is>
      </c>
      <c r="M7" s="6" t="inlineStr"/>
    </row>
    <row r="8">
      <c r="A8" s="11" t="n">
        <v>6</v>
      </c>
      <c r="B8" s="12" t="inlineStr">
        <is>
          <t>Nicole Widmer</t>
        </is>
      </c>
      <c r="C8" s="12" t="inlineStr">
        <is>
          <t>Aussendienst</t>
        </is>
      </c>
      <c r="D8" s="12" t="inlineStr">
        <is>
          <t>Verkauf</t>
        </is>
      </c>
      <c r="E8" s="12" t="inlineStr">
        <is>
          <t>Luzern</t>
        </is>
      </c>
      <c r="F8" s="11" t="inlineStr">
        <is>
          <t>LU</t>
        </is>
      </c>
      <c r="G8" s="11" t="inlineStr">
        <is>
          <t>Aussendienst</t>
        </is>
      </c>
      <c r="H8" s="7">
        <f>IFERROR(VLOOKUP(G8,$N$3:$O$6,2,FALSE),0)</f>
        <v/>
      </c>
      <c r="I8" s="8">
        <f>H8*12</f>
        <v/>
      </c>
      <c r="J8" s="7" t="n">
        <v>3450</v>
      </c>
      <c r="K8" s="8">
        <f>I8-J8</f>
        <v/>
      </c>
      <c r="L8" s="11" t="inlineStr">
        <is>
          <t>Ja</t>
        </is>
      </c>
      <c r="M8" s="12" t="inlineStr"/>
      <c r="N8" s="13" t="inlineStr">
        <is>
          <t>Hinweis: Ansätze gemäss</t>
        </is>
      </c>
    </row>
    <row r="9">
      <c r="A9" s="5" t="n">
        <v>7</v>
      </c>
      <c r="B9" s="6" t="inlineStr">
        <is>
          <t>Stefan Zimmermann</t>
        </is>
      </c>
      <c r="C9" s="6" t="inlineStr">
        <is>
          <t>Innendienst</t>
        </is>
      </c>
      <c r="D9" s="6" t="inlineStr">
        <is>
          <t>Kundendienst</t>
        </is>
      </c>
      <c r="E9" s="6" t="inlineStr">
        <is>
          <t>St. Gallen</t>
        </is>
      </c>
      <c r="F9" s="5" t="inlineStr">
        <is>
          <t>SG</t>
        </is>
      </c>
      <c r="G9" s="5" t="inlineStr">
        <is>
          <t>Innendienst</t>
        </is>
      </c>
      <c r="H9" s="7">
        <f>IFERROR(VLOOKUP(G9,$N$3:$O$6,2,FALSE),0)</f>
        <v/>
      </c>
      <c r="I9" s="8">
        <f>H9*12</f>
        <v/>
      </c>
      <c r="J9" s="7" t="n">
        <v>1600</v>
      </c>
      <c r="K9" s="8">
        <f>I9-J9</f>
        <v/>
      </c>
      <c r="L9" s="5" t="inlineStr">
        <is>
          <t>Nein</t>
        </is>
      </c>
      <c r="M9" s="6" t="inlineStr"/>
      <c r="N9" s="13" t="inlineStr">
        <is>
          <t>kantonaler ESTV-Weisung</t>
        </is>
      </c>
    </row>
    <row r="10">
      <c r="A10" s="11" t="n">
        <v>8</v>
      </c>
      <c r="B10" s="12" t="inlineStr">
        <is>
          <t>Claudia Huber</t>
        </is>
      </c>
      <c r="C10" s="12" t="inlineStr">
        <is>
          <t>Teamleiterin</t>
        </is>
      </c>
      <c r="D10" s="12" t="inlineStr">
        <is>
          <t>Kundendienst</t>
        </is>
      </c>
      <c r="E10" s="12" t="inlineStr">
        <is>
          <t>Winterthur</t>
        </is>
      </c>
      <c r="F10" s="11" t="inlineStr">
        <is>
          <t>ZH</t>
        </is>
      </c>
      <c r="G10" s="11" t="inlineStr">
        <is>
          <t>Kader</t>
        </is>
      </c>
      <c r="H10" s="7">
        <f>IFERROR(VLOOKUP(G10,$N$3:$O$6,2,FALSE),0)</f>
        <v/>
      </c>
      <c r="I10" s="8">
        <f>H10*12</f>
        <v/>
      </c>
      <c r="J10" s="7" t="n">
        <v>3950</v>
      </c>
      <c r="K10" s="8">
        <f>I10-J10</f>
        <v/>
      </c>
      <c r="L10" s="11" t="inlineStr">
        <is>
          <t>Ja</t>
        </is>
      </c>
      <c r="M10" s="12" t="inlineStr"/>
    </row>
    <row r="11">
      <c r="A11" s="5" t="n">
        <v>9</v>
      </c>
      <c r="B11" s="6" t="inlineStr">
        <is>
          <t>Peter Schmid</t>
        </is>
      </c>
      <c r="C11" s="6" t="inlineStr">
        <is>
          <t>Aussendienst</t>
        </is>
      </c>
      <c r="D11" s="6" t="inlineStr">
        <is>
          <t>Verkauf</t>
        </is>
      </c>
      <c r="E11" s="6" t="inlineStr">
        <is>
          <t>Zug</t>
        </is>
      </c>
      <c r="F11" s="5" t="inlineStr">
        <is>
          <t>ZG</t>
        </is>
      </c>
      <c r="G11" s="5" t="inlineStr">
        <is>
          <t>Aussendienst</t>
        </is>
      </c>
      <c r="H11" s="7">
        <f>IFERROR(VLOOKUP(G11,$N$3:$O$6,2,FALSE),0)</f>
        <v/>
      </c>
      <c r="I11" s="8">
        <f>H11*12</f>
        <v/>
      </c>
      <c r="J11" s="7" t="n">
        <v>3300</v>
      </c>
      <c r="K11" s="8">
        <f>I11-J11</f>
        <v/>
      </c>
      <c r="L11" s="5" t="inlineStr">
        <is>
          <t>Ja</t>
        </is>
      </c>
      <c r="M11" s="6" t="inlineStr"/>
    </row>
    <row r="12">
      <c r="A12" s="14" t="n"/>
      <c r="B12" s="15" t="inlineStr">
        <is>
          <t>Total / Durchschnitt</t>
        </is>
      </c>
      <c r="C12" s="14" t="n"/>
      <c r="D12" s="14" t="n"/>
      <c r="E12" s="14" t="n"/>
      <c r="F12" s="14" t="n"/>
      <c r="G12" s="14" t="n"/>
      <c r="H12" s="16">
        <f>SUM(H3:H11)</f>
        <v/>
      </c>
      <c r="I12" s="16">
        <f>SUM(I3:I11)</f>
        <v/>
      </c>
      <c r="J12" s="16">
        <f>SUM(J3:J11)</f>
        <v/>
      </c>
      <c r="K12" s="16">
        <f>SUM(K3:K11)</f>
        <v/>
      </c>
      <c r="L12" s="14" t="n"/>
      <c r="M12" s="14" t="n"/>
    </row>
    <row r="13">
      <c r="B13" s="17" t="inlineStr">
        <is>
          <t>Anzahl genehmigt (Ja)</t>
        </is>
      </c>
      <c r="H13" s="18">
        <f>COUNTIF(L3:L11,"Ja")</f>
        <v/>
      </c>
    </row>
    <row r="14">
      <c r="B14" s="17" t="inlineStr">
        <is>
          <t>Genehmigungsquote %</t>
        </is>
      </c>
      <c r="H14" s="19">
        <f>IFERROR(H13/COUNTA(B3:B11),0)</f>
        <v/>
      </c>
    </row>
  </sheetData>
  <mergeCells count="4">
    <mergeCell ref="A1:M1"/>
    <mergeCell ref="N1:O1"/>
    <mergeCell ref="N8:O8"/>
    <mergeCell ref="N9:O9"/>
  </mergeCells>
  <conditionalFormatting sqref="K3:K11">
    <cfRule type="expression" priority="1" dxfId="0" stopIfTrue="1">
      <formula>K3&lt;0</formula>
    </cfRule>
    <cfRule type="expression" priority="2" dxfId="1" stopIfTrue="1">
      <formula>K3&gt;=0</formula>
    </cfRule>
  </conditionalFormatting>
  <conditionalFormatting sqref="L3:L11">
    <cfRule type="expression" priority="3" dxfId="2" stopIfTrue="1">
      <formula>L3="Nein"</formula>
    </cfRule>
  </conditionalFormatting>
  <dataValidations count="2">
    <dataValidation sqref="G3:G11" showErrorMessage="1" showInputMessage="1" allowBlank="1" type="list">
      <formula1>"Geschäftsleitung,Kader,Aussendienst,Innendienst"</formula1>
    </dataValidation>
    <dataValidation sqref="L3:L11" showErrorMessage="1" showInputMessage="1" allowBlank="1" type="list">
      <formula1>"Ja,Nein"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32" customWidth="1" min="1" max="1"/>
    <col width="20" customWidth="1" min="2" max="2"/>
    <col width="4" customWidth="1" min="3" max="3"/>
    <col width="18" customWidth="1" min="4" max="4"/>
    <col width="18" customWidth="1" min="5" max="5"/>
  </cols>
  <sheetData>
    <row r="1" ht="26" customHeight="1">
      <c r="A1" s="1" t="inlineStr">
        <is>
          <t>Übersicht Pauschalspesen 2026</t>
        </is>
      </c>
    </row>
    <row r="2"/>
    <row r="3">
      <c r="A3" s="20" t="inlineStr">
        <is>
          <t>Kennzahl</t>
        </is>
      </c>
      <c r="B3" s="20" t="inlineStr">
        <is>
          <t>Wert</t>
        </is>
      </c>
    </row>
    <row r="4">
      <c r="A4" s="21" t="inlineStr">
        <is>
          <t>Anzahl Mitarbeitende</t>
        </is>
      </c>
      <c r="B4" s="22">
        <f>COUNTA('Spesenreglement'!B3:B11)</f>
        <v/>
      </c>
    </row>
    <row r="5">
      <c r="A5" s="23" t="inlineStr">
        <is>
          <t>Total jährliche Pauschale CHF</t>
        </is>
      </c>
      <c r="B5" s="24">
        <f>'Spesenreglement'!I12</f>
        <v/>
      </c>
    </row>
    <row r="6">
      <c r="A6" s="21" t="inlineStr">
        <is>
          <t>Total effektive Spesen CHF</t>
        </is>
      </c>
      <c r="B6" s="16">
        <f>'Spesenreglement'!J12</f>
        <v/>
      </c>
    </row>
    <row r="7">
      <c r="A7" s="23" t="inlineStr">
        <is>
          <t>Total Differenz CHF</t>
        </is>
      </c>
      <c r="B7" s="24">
        <f>'Spesenreglement'!K12</f>
        <v/>
      </c>
    </row>
    <row r="8">
      <c r="A8" s="21" t="inlineStr">
        <is>
          <t>Genehmigungsquote %</t>
        </is>
      </c>
      <c r="B8" s="25">
        <f>'Spesenreglement'!H14</f>
        <v/>
      </c>
    </row>
    <row r="9"/>
    <row r="10"/>
    <row r="11">
      <c r="A11" s="4" t="inlineStr">
        <is>
          <t>Kategorie</t>
        </is>
      </c>
      <c r="B11" s="4" t="inlineStr">
        <is>
          <t>Anzahl Mitarbeitende</t>
        </is>
      </c>
    </row>
    <row r="12">
      <c r="A12" s="14" t="inlineStr">
        <is>
          <t>Geschäftsleitung</t>
        </is>
      </c>
      <c r="B12" s="14">
        <f>COUNTIF('Spesenreglement'!$G$3:$G$11,A12)</f>
        <v/>
      </c>
    </row>
    <row r="13">
      <c r="A13" s="26" t="inlineStr">
        <is>
          <t>Kader</t>
        </is>
      </c>
      <c r="B13" s="26">
        <f>COUNTIF('Spesenreglement'!$G$3:$G$11,A13)</f>
        <v/>
      </c>
    </row>
    <row r="14">
      <c r="A14" s="14" t="inlineStr">
        <is>
          <t>Aussendienst</t>
        </is>
      </c>
      <c r="B14" s="14">
        <f>COUNTIF('Spesenreglement'!$G$3:$G$11,A14)</f>
        <v/>
      </c>
    </row>
    <row r="15">
      <c r="A15" s="26" t="inlineStr">
        <is>
          <t>Innendienst</t>
        </is>
      </c>
      <c r="B15" s="26">
        <f>COUNTIF('Spesenreglement'!$G$3:$G$11,A15)</f>
        <v/>
      </c>
    </row>
  </sheetData>
  <mergeCells count="1">
    <mergeCell ref="A1:F1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26" customHeight="1">
      <c r="A1" s="1" t="inlineStr">
        <is>
          <t>Anleitung zum Spesenreglement</t>
        </is>
      </c>
    </row>
    <row r="2"/>
    <row r="3">
      <c r="A3" s="20" t="inlineStr">
        <is>
          <t>Zweck</t>
        </is>
      </c>
      <c r="B3" s="20" t="inlineStr">
        <is>
          <t>Beschreibung</t>
        </is>
      </c>
    </row>
    <row r="4" ht="42" customHeight="1">
      <c r="A4" s="27" t="inlineStr">
        <is>
          <t>Spesenreglement</t>
        </is>
      </c>
      <c r="B4" s="28" t="inlineStr">
        <is>
          <t>Erfasst alle Mitarbeitenden mit Kategorie, monatlicher und jährlicher Pauschale sowie effektiv gemeldeten Spesen. Die Pauschale wird automatisch per VLOOKUP aus der Tabelle rechts (Spalten N/O) übernommen.</t>
        </is>
      </c>
    </row>
    <row r="5" ht="42" customHeight="1">
      <c r="A5" s="29" t="inlineStr">
        <is>
          <t>Kategorie</t>
        </is>
      </c>
      <c r="B5" s="30" t="inlineStr">
        <is>
          <t>Wählen Sie über das Dropdown die Kategorie (Geschäftsleitung, Kader, Aussendienst, Innendienst). Die zugehörige Monatspauschale wird automatisch nachgeschlagen.</t>
        </is>
      </c>
    </row>
    <row r="6" ht="42" customHeight="1">
      <c r="A6" s="27" t="inlineStr">
        <is>
          <t>Monatl. / Jährl. Pauschale</t>
        </is>
      </c>
      <c r="B6" s="28" t="inlineStr">
        <is>
          <t>Monatliche Pauschale gemäss Ansatz-Tabelle; die jährliche Pauschale wird mit 12 multipliziert (Formel =H*12).</t>
        </is>
      </c>
    </row>
    <row r="7" ht="42" customHeight="1">
      <c r="A7" s="29" t="inlineStr">
        <is>
          <t>Effektive Spesen</t>
        </is>
      </c>
      <c r="B7" s="30" t="inlineStr">
        <is>
          <t>Manuell erfasste, effektiv im Jahr gemeldete Spesen pro Mitarbeitende (gelb hinterlegte Eingabefelder).</t>
        </is>
      </c>
    </row>
    <row r="8" ht="42" customHeight="1">
      <c r="A8" s="27" t="inlineStr">
        <is>
          <t>Differenz</t>
        </is>
      </c>
      <c r="B8" s="28" t="inlineStr">
        <is>
          <t>Zeigt die Differenz zwischen Pauschale und effektiven Spesen. Negative Werte (rot) bedeuten eine Überschreitung der Pauschale.</t>
        </is>
      </c>
    </row>
    <row r="9" ht="42" customHeight="1">
      <c r="A9" s="29" t="inlineStr">
        <is>
          <t>Steuerlich genehmigt</t>
        </is>
      </c>
      <c r="B9" s="30" t="inlineStr">
        <is>
          <t>Ja/Nein-Dropdown: zeigt an, ob die kantonale Steuerverwaltung das Pauschalspesenreglement für diese Person genehmigt hat. 'Nein' wird rot markiert.</t>
        </is>
      </c>
    </row>
    <row r="10" ht="42" customHeight="1">
      <c r="A10" s="27" t="inlineStr">
        <is>
          <t>Übersicht</t>
        </is>
      </c>
      <c r="B10" s="28" t="inlineStr">
        <is>
          <t>Zeigt zentrale Kennzahlen (Anzahl Mitarbeitende, Totalbeträge, Genehmigungsquote) sowie ein Balkendiagramm (Pauschale vs. effektive Spesen) und ein Kreisdiagramm (Verteilung nach Kategorie).</t>
        </is>
      </c>
    </row>
    <row r="11" ht="42" customHeight="1">
      <c r="A11" s="29" t="inlineStr">
        <is>
          <t>Rechtlicher Hinweis</t>
        </is>
      </c>
      <c r="B11" s="30" t="inlineStr">
        <is>
          <t>Pauschalspesen müssen gemäss den Richtlinien der Schweizerischen Steuerkonferenz (SSK) und der kantonalen Steuerverwaltung im Voraus genehmigt werden. Diese Vorlage dient nur als internes Hilfsmittel und ersetzt keine Rechts- oder Steuerberatung.</t>
        </is>
      </c>
    </row>
  </sheetData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2026-07-21T16:52:19Z</dcterms:created>
  <dcterms:modified xmlns:dcterms="http://purl.org/dc/terms/" xmlns:xsi="http://www.w3.org/2001/XMLSchema-instance" xsi:type="dcterms:W3CDTF">2026-07-21T16:52:19Z</dcterms:modified>
</cp:coreProperties>
</file>