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orsteuerkorrektur" sheetId="1" state="visible" r:id="rId1"/>
    <sheet xmlns:r="http://schemas.openxmlformats.org/officeDocument/2006/relationships" name="Übersicht" sheetId="2" state="visible" r:id="rId2"/>
    <sheet xmlns:r="http://schemas.openxmlformats.org/officeDocument/2006/relationships" name="Anleitung" sheetId="3" state="visible" r:id="rId3"/>
  </sheets>
  <definedNames/>
  <calcPr calcId="124519" fullCalcOnLoad="1"/>
</workbook>
</file>

<file path=xl/styles.xml><?xml version="1.0" encoding="utf-8"?>
<styleSheet xmlns="http://schemas.openxmlformats.org/spreadsheetml/2006/main">
  <numFmts count="3">
    <numFmt numFmtId="164" formatCode="DD.MM.YYYY"/>
    <numFmt numFmtId="165" formatCode="CHF #,##0.00"/>
    <numFmt numFmtId="166" formatCode="0.0%"/>
  </numFmts>
  <fonts count="7">
    <font>
      <name val="Calibri"/>
      <family val="2"/>
      <color theme="1"/>
      <sz val="11"/>
      <scheme val="minor"/>
    </font>
    <font>
      <name val="Calibri"/>
      <b val="1"/>
      <color rgb="FF1E293B"/>
      <sz val="14"/>
    </font>
    <font>
      <name val="Calibri"/>
      <b val="1"/>
      <color rgb="FFFFFFFF"/>
      <sz val="11"/>
    </font>
    <font>
      <name val="Calibri"/>
      <sz val="10"/>
    </font>
    <font>
      <name val="Calibri"/>
      <b val="1"/>
      <sz val="10"/>
    </font>
    <font>
      <name val="Calibri"/>
      <i val="1"/>
      <color rgb="FFDC2626"/>
      <sz val="9"/>
    </font>
    <font>
      <name val="Calibri"/>
      <b val="1"/>
      <color rgb="FF22C55E"/>
      <sz val="10"/>
    </font>
  </fonts>
  <fills count="7">
    <fill>
      <patternFill/>
    </fill>
    <fill>
      <patternFill patternType="gray125"/>
    </fill>
    <fill>
      <patternFill patternType="solid">
        <fgColor rgb="FFC8102E"/>
      </patternFill>
    </fill>
    <fill>
      <patternFill patternType="solid">
        <fgColor rgb="FFF8FAFC"/>
      </patternFill>
    </fill>
    <fill>
      <patternFill patternType="solid">
        <fgColor rgb="FF1E293B"/>
      </patternFill>
    </fill>
    <fill>
      <patternFill patternType="solid">
        <fgColor rgb="FFFFFBEB"/>
      </patternFill>
    </fill>
    <fill>
      <patternFill patternType="solid">
        <fgColor rgb="FFFFFFFF"/>
      </patternFill>
    </fill>
  </fills>
  <borders count="2">
    <border>
      <left/>
      <right/>
      <top/>
      <bottom/>
      <diagonal/>
    </border>
    <border>
      <left style="thin">
        <color rgb="FFD1D5DB"/>
      </left>
      <right style="thin">
        <color rgb="FFD1D5DB"/>
      </right>
      <top style="thin">
        <color rgb="FFD1D5DB"/>
      </top>
      <bottom style="thin">
        <color rgb="FFD1D5DB"/>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4" borderId="1" applyAlignment="1" pivotButton="0" quotePrefix="0" xfId="0">
      <alignment horizontal="center" vertical="center" wrapText="1"/>
    </xf>
    <xf numFmtId="0" fontId="3" fillId="5" borderId="1" applyAlignment="1" pivotButton="0" quotePrefix="0" xfId="0">
      <alignment horizontal="left" vertical="center"/>
    </xf>
    <xf numFmtId="164" fontId="3" fillId="5" borderId="1" applyAlignment="1" pivotButton="0" quotePrefix="0" xfId="0">
      <alignment horizontal="center" vertical="center"/>
    </xf>
    <xf numFmtId="0" fontId="3" fillId="5" borderId="1" applyAlignment="1" pivotButton="0" quotePrefix="0" xfId="0">
      <alignment horizontal="center" vertical="center"/>
    </xf>
    <xf numFmtId="165" fontId="3" fillId="5" borderId="1" applyAlignment="1" pivotButton="0" quotePrefix="0" xfId="0">
      <alignment horizontal="right" vertical="center"/>
    </xf>
    <xf numFmtId="166" fontId="3" fillId="5" borderId="1" applyAlignment="1" pivotButton="0" quotePrefix="0" xfId="0">
      <alignment horizontal="center" vertical="center"/>
    </xf>
    <xf numFmtId="165" fontId="3" fillId="3" borderId="1" applyAlignment="1" pivotButton="0" quotePrefix="0" xfId="0">
      <alignment horizontal="right" vertical="center"/>
    </xf>
    <xf numFmtId="166" fontId="3" fillId="3" borderId="1" applyAlignment="1" pivotButton="0" quotePrefix="0" xfId="0">
      <alignment horizontal="right" vertical="center"/>
    </xf>
    <xf numFmtId="165" fontId="6" fillId="3" borderId="1" applyAlignment="1" pivotButton="0" quotePrefix="0" xfId="0">
      <alignment horizontal="right" vertical="center"/>
    </xf>
    <xf numFmtId="0" fontId="3" fillId="3" borderId="1" applyAlignment="1" pivotButton="0" quotePrefix="0" xfId="0">
      <alignment horizontal="center" vertical="center"/>
    </xf>
    <xf numFmtId="165" fontId="3" fillId="6" borderId="1" applyAlignment="1" pivotButton="0" quotePrefix="0" xfId="0">
      <alignment horizontal="right" vertical="center"/>
    </xf>
    <xf numFmtId="166" fontId="3" fillId="6" borderId="1" applyAlignment="1" pivotButton="0" quotePrefix="0" xfId="0">
      <alignment horizontal="right" vertical="center"/>
    </xf>
    <xf numFmtId="165" fontId="6" fillId="6" borderId="1" applyAlignment="1" pivotButton="0" quotePrefix="0" xfId="0">
      <alignment horizontal="right" vertical="center"/>
    </xf>
    <xf numFmtId="0" fontId="3" fillId="6" borderId="1" applyAlignment="1" pivotButton="0" quotePrefix="0" xfId="0">
      <alignment horizontal="center" vertical="center"/>
    </xf>
    <xf numFmtId="0" fontId="2" fillId="2" borderId="0" pivotButton="0" quotePrefix="0" xfId="0"/>
    <xf numFmtId="0" fontId="3" fillId="3" borderId="1" applyAlignment="1" pivotButton="0" quotePrefix="0" xfId="0">
      <alignment horizontal="left" vertical="center"/>
    </xf>
    <xf numFmtId="165" fontId="4" fillId="3" borderId="1" applyAlignment="1" pivotButton="0" quotePrefix="0" xfId="0">
      <alignment horizontal="right" vertical="center"/>
    </xf>
    <xf numFmtId="0" fontId="2" fillId="4" borderId="1" applyAlignment="1" pivotButton="0" quotePrefix="0" xfId="0">
      <alignment horizontal="center" vertical="center"/>
    </xf>
    <xf numFmtId="0" fontId="3" fillId="0" borderId="1" applyAlignment="1" pivotButton="0" quotePrefix="0" xfId="0">
      <alignment horizontal="left" vertical="center"/>
    </xf>
    <xf numFmtId="165" fontId="4" fillId="0" borderId="1" applyAlignment="1" pivotButton="0" quotePrefix="0" xfId="0">
      <alignment horizontal="right" vertical="center"/>
    </xf>
    <xf numFmtId="166" fontId="3" fillId="5" borderId="1" applyAlignment="1" pivotButton="0" quotePrefix="0" xfId="0">
      <alignment horizontal="right" vertical="center"/>
    </xf>
    <xf numFmtId="165" fontId="3" fillId="0" borderId="1" applyAlignment="1" pivotButton="0" quotePrefix="0" xfId="0">
      <alignment horizontal="right" vertical="center"/>
    </xf>
    <xf numFmtId="166" fontId="3" fillId="0" borderId="1" applyAlignment="1" pivotButton="0" quotePrefix="0" xfId="0">
      <alignment horizontal="right" vertical="center"/>
    </xf>
    <xf numFmtId="166" fontId="4" fillId="3" borderId="1" applyAlignment="1" pivotButton="0" quotePrefix="0" xfId="0">
      <alignment horizontal="right" vertical="center"/>
    </xf>
    <xf numFmtId="1" fontId="4" fillId="0" borderId="1" applyAlignment="1" pivotButton="0" quotePrefix="0" xfId="0">
      <alignment horizontal="right" vertical="center"/>
    </xf>
    <xf numFmtId="0" fontId="5" fillId="0" borderId="0" pivotButton="0" quotePrefix="0" xfId="0"/>
    <xf numFmtId="0" fontId="2" fillId="2" borderId="1" applyAlignment="1" pivotButton="0" quotePrefix="0" xfId="0">
      <alignment horizontal="left" vertical="top"/>
    </xf>
    <xf numFmtId="0" fontId="3" fillId="0" borderId="1" applyAlignment="1" pivotButton="0" quotePrefix="0" xfId="0">
      <alignment horizontal="left" vertical="center" wrapText="1"/>
    </xf>
    <xf numFmtId="164" fontId="3" fillId="5" borderId="1" applyAlignment="1" pivotButton="0" quotePrefix="0" xfId="0">
      <alignment horizontal="center" vertical="center"/>
    </xf>
    <xf numFmtId="165" fontId="3" fillId="5" borderId="1" applyAlignment="1" pivotButton="0" quotePrefix="0" xfId="0">
      <alignment horizontal="right" vertical="center"/>
    </xf>
    <xf numFmtId="166" fontId="3" fillId="5" borderId="1" applyAlignment="1" pivotButton="0" quotePrefix="0" xfId="0">
      <alignment horizontal="center" vertical="center"/>
    </xf>
    <xf numFmtId="165" fontId="3" fillId="3" borderId="1" applyAlignment="1" pivotButton="0" quotePrefix="0" xfId="0">
      <alignment horizontal="right" vertical="center"/>
    </xf>
    <xf numFmtId="166" fontId="3" fillId="3" borderId="1" applyAlignment="1" pivotButton="0" quotePrefix="0" xfId="0">
      <alignment horizontal="right" vertical="center"/>
    </xf>
    <xf numFmtId="165" fontId="6" fillId="3" borderId="1" applyAlignment="1" pivotButton="0" quotePrefix="0" xfId="0">
      <alignment horizontal="right" vertical="center"/>
    </xf>
    <xf numFmtId="165" fontId="3" fillId="6" borderId="1" applyAlignment="1" pivotButton="0" quotePrefix="0" xfId="0">
      <alignment horizontal="right" vertical="center"/>
    </xf>
    <xf numFmtId="166" fontId="3" fillId="6" borderId="1" applyAlignment="1" pivotButton="0" quotePrefix="0" xfId="0">
      <alignment horizontal="right" vertical="center"/>
    </xf>
    <xf numFmtId="165" fontId="6" fillId="6" borderId="1" applyAlignment="1" pivotButton="0" quotePrefix="0" xfId="0">
      <alignment horizontal="right" vertical="center"/>
    </xf>
    <xf numFmtId="165" fontId="4" fillId="3" borderId="1" applyAlignment="1" pivotButton="0" quotePrefix="0" xfId="0">
      <alignment horizontal="right" vertical="center"/>
    </xf>
    <xf numFmtId="165" fontId="4" fillId="0" borderId="1" applyAlignment="1" pivotButton="0" quotePrefix="0" xfId="0">
      <alignment horizontal="right" vertical="center"/>
    </xf>
    <xf numFmtId="166" fontId="3" fillId="5" borderId="1" applyAlignment="1" pivotButton="0" quotePrefix="0" xfId="0">
      <alignment horizontal="right" vertical="center"/>
    </xf>
    <xf numFmtId="165" fontId="3" fillId="0" borderId="1" applyAlignment="1" pivotButton="0" quotePrefix="0" xfId="0">
      <alignment horizontal="right" vertical="center"/>
    </xf>
    <xf numFmtId="166" fontId="3" fillId="0" borderId="1" applyAlignment="1" pivotButton="0" quotePrefix="0" xfId="0">
      <alignment horizontal="right" vertical="center"/>
    </xf>
    <xf numFmtId="166" fontId="4" fillId="3" borderId="1" applyAlignment="1" pivotButton="0" quotePrefix="0" xfId="0">
      <alignment horizontal="right" vertical="center"/>
    </xf>
  </cellXfs>
  <cellStyles count="1">
    <cellStyle name="Normal" xfId="0" builtinId="0" hidden="0"/>
  </cellStyles>
  <dxfs count="3">
    <dxf>
      <font>
        <name val="Calibri"/>
        <b val="1"/>
        <color rgb="FFDC2626"/>
        <sz val="10"/>
      </font>
    </dxf>
    <dxf>
      <font>
        <name val="Calibri"/>
        <b val="1"/>
        <color rgb="FFDC2626"/>
        <sz val="10"/>
      </font>
      <fill>
        <patternFill patternType="solid">
          <fgColor rgb="FFFEE2E2"/>
        </patternFill>
      </fill>
    </dxf>
    <dxf>
      <font>
        <name val="Calibri"/>
        <b val="1"/>
        <color rgb="FF22C55E"/>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Enthaltene Vorsteuer vs. Vorsteuerkorrektur je Kostenart</a:t>
            </a:r>
          </a:p>
        </rich>
      </tx>
    </title>
    <plotArea>
      <barChart>
        <barDir val="col"/>
        <grouping val="clustered"/>
        <ser>
          <idx val="0"/>
          <order val="0"/>
          <tx>
            <strRef>
              <f>'Übersicht'!E4</f>
            </strRef>
          </tx>
          <spPr>
            <a:solidFill xmlns:a="http://schemas.openxmlformats.org/drawingml/2006/main">
              <a:srgbClr val="1E293B"/>
            </a:solidFill>
            <a:ln xmlns:a="http://schemas.openxmlformats.org/drawingml/2006/main">
              <a:prstDash val="solid"/>
            </a:ln>
          </spPr>
          <cat>
            <numRef>
              <f>'Übersicht'!$D$5:$D$10</f>
            </numRef>
          </cat>
          <val>
            <numRef>
              <f>'Übersicht'!$E$5:$E$10</f>
            </numRef>
          </val>
        </ser>
        <ser>
          <idx val="1"/>
          <order val="1"/>
          <tx>
            <strRef>
              <f>'Übersicht'!F4</f>
            </strRef>
          </tx>
          <spPr>
            <a:solidFill xmlns:a="http://schemas.openxmlformats.org/drawingml/2006/main">
              <a:srgbClr val="C8102E"/>
            </a:solidFill>
            <a:ln xmlns:a="http://schemas.openxmlformats.org/drawingml/2006/main">
              <a:prstDash val="solid"/>
            </a:ln>
          </spPr>
          <cat>
            <numRef>
              <f>'Übersicht'!$D$5:$D$10</f>
            </numRef>
          </cat>
          <val>
            <numRef>
              <f>'Übersicht'!$F$5:$F$10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Kostenart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CHF</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Anteil der Vorsteuerkorrektur je Kostenart</a:t>
            </a:r>
          </a:p>
        </rich>
      </tx>
    </title>
    <plotArea>
      <pieChart>
        <varyColors val="1"/>
        <ser>
          <idx val="0"/>
          <order val="0"/>
          <tx>
            <strRef>
              <f>'Übersicht'!F4</f>
            </strRef>
          </tx>
          <spPr>
            <a:ln xmlns:a="http://schemas.openxmlformats.org/drawingml/2006/main">
              <a:prstDash val="solid"/>
            </a:ln>
          </spPr>
          <cat>
            <numRef>
              <f>'Übersicht'!$D$5:$D$10</f>
            </numRef>
          </cat>
          <val>
            <numRef>
              <f>'Übersicht'!$F$5:$F$10</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12</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18</row>
      <rowOff>0</rowOff>
    </from>
    <ext cx="432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11"/>
  <sheetViews>
    <sheetView workbookViewId="0">
      <pane ySplit="2" topLeftCell="A3" activePane="bottomLeft" state="frozen"/>
      <selection pane="bottomLeft" activeCell="A1" sqref="A1"/>
    </sheetView>
  </sheetViews>
  <sheetFormatPr baseColWidth="8" defaultRowHeight="15"/>
  <cols>
    <col width="14" customWidth="1" min="1" max="1"/>
    <col width="12" customWidth="1" min="2" max="2"/>
    <col width="20" customWidth="1" min="3" max="3"/>
    <col width="12" customWidth="1" min="4" max="4"/>
    <col width="8" customWidth="1" min="5" max="5"/>
    <col width="18" customWidth="1" min="6" max="6"/>
    <col width="34" customWidth="1" min="7" max="7"/>
    <col width="16" customWidth="1" min="8" max="8"/>
    <col width="11" customWidth="1" min="9" max="9"/>
    <col width="18" customWidth="1" min="10" max="10"/>
    <col width="14" customWidth="1" min="11" max="11"/>
    <col width="15" customWidth="1" min="12" max="12"/>
    <col width="17" customWidth="1" min="13" max="13"/>
    <col width="18" customWidth="1" min="14" max="14"/>
    <col width="20" customWidth="1" min="15" max="15"/>
    <col width="36" customWidth="1" min="16" max="16"/>
  </cols>
  <sheetData>
    <row r="1">
      <c r="A1" s="1" t="inlineStr">
        <is>
          <t>MWST Vorsteuerkorrektur Privatanteil – Erfassung 2026</t>
        </is>
      </c>
    </row>
    <row r="2" ht="32" customHeight="1">
      <c r="A2" s="2" t="inlineStr">
        <is>
          <t>Beleg-ID</t>
        </is>
      </c>
      <c r="B2" s="2" t="inlineStr">
        <is>
          <t>Datum</t>
        </is>
      </c>
      <c r="C2" s="2" t="inlineStr">
        <is>
          <t>Mitarbeitende Person</t>
        </is>
      </c>
      <c r="D2" s="2" t="inlineStr">
        <is>
          <t>Standort</t>
        </is>
      </c>
      <c r="E2" s="2" t="inlineStr">
        <is>
          <t>Kanton</t>
        </is>
      </c>
      <c r="F2" s="2" t="inlineStr">
        <is>
          <t>Kostenart</t>
        </is>
      </c>
      <c r="G2" s="2" t="inlineStr">
        <is>
          <t>Lieferant</t>
        </is>
      </c>
      <c r="H2" s="2" t="inlineStr">
        <is>
          <t>Bruttobetrag CHF</t>
        </is>
      </c>
      <c r="I2" s="2" t="inlineStr">
        <is>
          <t>MWST-Satz</t>
        </is>
      </c>
      <c r="J2" s="2" t="inlineStr">
        <is>
          <t>Enthaltene Vorsteuer CHF</t>
        </is>
      </c>
      <c r="K2" s="2" t="inlineStr">
        <is>
          <t>Privatanteil manuell %</t>
        </is>
      </c>
      <c r="L2" s="2" t="inlineStr">
        <is>
          <t>Privatanteil verwendet %</t>
        </is>
      </c>
      <c r="M2" s="2" t="inlineStr">
        <is>
          <t>Vorsteuerkorrektur CHF</t>
        </is>
      </c>
      <c r="N2" s="2" t="inlineStr">
        <is>
          <t>Abzugsfähige Vorsteuer CHF</t>
        </is>
      </c>
      <c r="O2" s="2" t="inlineStr">
        <is>
          <t>Status</t>
        </is>
      </c>
      <c r="P2" s="2" t="inlineStr">
        <is>
          <t>Bemerkung</t>
        </is>
      </c>
    </row>
    <row r="3">
      <c r="A3" s="3" t="inlineStr">
        <is>
          <t>VSK-2026-001</t>
        </is>
      </c>
      <c r="B3" s="30" t="inlineStr">
        <is>
          <t>14.01.2026</t>
        </is>
      </c>
      <c r="C3" s="3" t="inlineStr">
        <is>
          <t>Andrea Keller</t>
        </is>
      </c>
      <c r="D3" s="3" t="inlineStr">
        <is>
          <t>Zürich</t>
        </is>
      </c>
      <c r="E3" s="5" t="inlineStr">
        <is>
          <t>ZH</t>
        </is>
      </c>
      <c r="F3" s="3" t="inlineStr">
        <is>
          <t>Fahrzeugkosten</t>
        </is>
      </c>
      <c r="G3" s="3" t="inlineStr">
        <is>
          <t>AMAG Automobil- und Motoren AG, Zürich</t>
        </is>
      </c>
      <c r="H3" s="31" t="n">
        <v>8900</v>
      </c>
      <c r="I3" s="32" t="n">
        <v>0.081</v>
      </c>
      <c r="J3" s="33">
        <f>H3*I3/(1+I3)</f>
        <v/>
      </c>
      <c r="K3" s="32" t="n">
        <v>0.4</v>
      </c>
      <c r="L3" s="34">
        <f>IF(K3="",VLOOKUP(F3,Übersicht!$J$5:$K$10,2,FALSE),K3)</f>
        <v/>
      </c>
      <c r="M3" s="33">
        <f>J3*L3</f>
        <v/>
      </c>
      <c r="N3" s="35">
        <f>J3-M3</f>
        <v/>
      </c>
      <c r="O3" s="11">
        <f>IF(M3&gt;0,"Korrektur erforderlich","Keine Korrektur")</f>
        <v/>
      </c>
      <c r="P3" s="3" t="inlineStr">
        <is>
          <t>Leasingfahrzeug mit Privatnutzung</t>
        </is>
      </c>
    </row>
    <row r="4">
      <c r="A4" s="3" t="inlineStr">
        <is>
          <t>VSK-2026-002</t>
        </is>
      </c>
      <c r="B4" s="30" t="inlineStr">
        <is>
          <t>03.02.2026</t>
        </is>
      </c>
      <c r="C4" s="3" t="inlineStr">
        <is>
          <t>Markus Meier</t>
        </is>
      </c>
      <c r="D4" s="3" t="inlineStr">
        <is>
          <t>Bern</t>
        </is>
      </c>
      <c r="E4" s="5" t="inlineStr">
        <is>
          <t>BE</t>
        </is>
      </c>
      <c r="F4" s="3" t="inlineStr">
        <is>
          <t>Telefon</t>
        </is>
      </c>
      <c r="G4" s="3" t="inlineStr">
        <is>
          <t>Swisscom (Schweiz) AG, Ittigen</t>
        </is>
      </c>
      <c r="H4" s="31" t="n">
        <v>320.5</v>
      </c>
      <c r="I4" s="32" t="n">
        <v>0.081</v>
      </c>
      <c r="J4" s="36">
        <f>H4*I4/(1+I4)</f>
        <v/>
      </c>
      <c r="K4" s="32" t="n"/>
      <c r="L4" s="37">
        <f>IF(K4="",VLOOKUP(F4,Übersicht!$J$5:$K$10,2,FALSE),K4)</f>
        <v/>
      </c>
      <c r="M4" s="36">
        <f>J4*L4</f>
        <v/>
      </c>
      <c r="N4" s="38">
        <f>J4-M4</f>
        <v/>
      </c>
      <c r="O4" s="15">
        <f>IF(M4&gt;0,"Korrektur erforderlich","Keine Korrektur")</f>
        <v/>
      </c>
      <c r="P4" s="3" t="inlineStr">
        <is>
          <t>Geschäftshandy, teilweise privat</t>
        </is>
      </c>
    </row>
    <row r="5">
      <c r="A5" s="3" t="inlineStr">
        <is>
          <t>VSK-2026-003</t>
        </is>
      </c>
      <c r="B5" s="30" t="inlineStr">
        <is>
          <t>21.02.2026</t>
        </is>
      </c>
      <c r="C5" s="3" t="inlineStr">
        <is>
          <t>Sandra Müller</t>
        </is>
      </c>
      <c r="D5" s="3" t="inlineStr">
        <is>
          <t>Basel</t>
        </is>
      </c>
      <c r="E5" s="5" t="inlineStr">
        <is>
          <t>BS</t>
        </is>
      </c>
      <c r="F5" s="3" t="inlineStr">
        <is>
          <t>Geschäftsmobiliar</t>
        </is>
      </c>
      <c r="G5" s="3" t="inlineStr">
        <is>
          <t>IKEA Schweiz, Pratteln</t>
        </is>
      </c>
      <c r="H5" s="31" t="n">
        <v>1450</v>
      </c>
      <c r="I5" s="32" t="n">
        <v>0.081</v>
      </c>
      <c r="J5" s="33">
        <f>H5*I5/(1+I5)</f>
        <v/>
      </c>
      <c r="K5" s="32" t="n"/>
      <c r="L5" s="34">
        <f>IF(K5="",VLOOKUP(F5,Übersicht!$J$5:$K$10,2,FALSE),K5)</f>
        <v/>
      </c>
      <c r="M5" s="33">
        <f>J5*L5</f>
        <v/>
      </c>
      <c r="N5" s="35">
        <f>J5-M5</f>
        <v/>
      </c>
      <c r="O5" s="11">
        <f>IF(M5&gt;0,"Korrektur erforderlich","Keine Korrektur")</f>
        <v/>
      </c>
      <c r="P5" s="3" t="inlineStr">
        <is>
          <t>Büromöbel Homeoffice</t>
        </is>
      </c>
    </row>
    <row r="6">
      <c r="A6" s="3" t="inlineStr">
        <is>
          <t>VSK-2026-004</t>
        </is>
      </c>
      <c r="B6" s="30" t="inlineStr">
        <is>
          <t>10.03.2026</t>
        </is>
      </c>
      <c r="C6" s="3" t="inlineStr">
        <is>
          <t>Thomas Weber</t>
        </is>
      </c>
      <c r="D6" s="3" t="inlineStr">
        <is>
          <t>Genf</t>
        </is>
      </c>
      <c r="E6" s="5" t="inlineStr">
        <is>
          <t>GE</t>
        </is>
      </c>
      <c r="F6" s="3" t="inlineStr">
        <is>
          <t>Fahrzeugkosten</t>
        </is>
      </c>
      <c r="G6" s="3" t="inlineStr">
        <is>
          <t>Garage de la Cité SA, Genève</t>
        </is>
      </c>
      <c r="H6" s="31" t="n">
        <v>2750</v>
      </c>
      <c r="I6" s="32" t="n">
        <v>0.081</v>
      </c>
      <c r="J6" s="36">
        <f>H6*I6/(1+I6)</f>
        <v/>
      </c>
      <c r="K6" s="32" t="n">
        <v>0.35</v>
      </c>
      <c r="L6" s="37">
        <f>IF(K6="",VLOOKUP(F6,Übersicht!$J$5:$K$10,2,FALSE),K6)</f>
        <v/>
      </c>
      <c r="M6" s="36">
        <f>J6*L6</f>
        <v/>
      </c>
      <c r="N6" s="38">
        <f>J6-M6</f>
        <v/>
      </c>
      <c r="O6" s="15">
        <f>IF(M6&gt;0,"Korrektur erforderlich","Keine Korrektur")</f>
        <v/>
      </c>
      <c r="P6" s="3" t="inlineStr">
        <is>
          <t>Service und Reparatur Dienstwagen</t>
        </is>
      </c>
    </row>
    <row r="7">
      <c r="A7" s="3" t="inlineStr">
        <is>
          <t>VSK-2026-005</t>
        </is>
      </c>
      <c r="B7" s="30" t="inlineStr">
        <is>
          <t>02.04.2026</t>
        </is>
      </c>
      <c r="C7" s="3" t="inlineStr">
        <is>
          <t>Reto Frei</t>
        </is>
      </c>
      <c r="D7" s="3" t="inlineStr">
        <is>
          <t>Luzern</t>
        </is>
      </c>
      <c r="E7" s="5" t="inlineStr">
        <is>
          <t>LU</t>
        </is>
      </c>
      <c r="F7" s="3" t="inlineStr">
        <is>
          <t>Verpflegung</t>
        </is>
      </c>
      <c r="G7" s="3" t="inlineStr">
        <is>
          <t>Restaurant Old Swiss House, Luzern</t>
        </is>
      </c>
      <c r="H7" s="31" t="n">
        <v>480</v>
      </c>
      <c r="I7" s="32" t="n">
        <v>0.081</v>
      </c>
      <c r="J7" s="33">
        <f>H7*I7/(1+I7)</f>
        <v/>
      </c>
      <c r="K7" s="32" t="n">
        <v>0.3</v>
      </c>
      <c r="L7" s="34">
        <f>IF(K7="",VLOOKUP(F7,Übersicht!$J$5:$K$10,2,FALSE),K7)</f>
        <v/>
      </c>
      <c r="M7" s="33">
        <f>J7*L7</f>
        <v/>
      </c>
      <c r="N7" s="35">
        <f>J7-M7</f>
        <v/>
      </c>
      <c r="O7" s="11">
        <f>IF(M7&gt;0,"Korrektur erforderlich","Keine Korrektur")</f>
        <v/>
      </c>
      <c r="P7" s="3" t="inlineStr">
        <is>
          <t>Geschäftsessen mit privatem Anteil</t>
        </is>
      </c>
    </row>
    <row r="8">
      <c r="A8" s="3" t="inlineStr">
        <is>
          <t>VSK-2026-006</t>
        </is>
      </c>
      <c r="B8" s="30" t="inlineStr">
        <is>
          <t>25.04.2026</t>
        </is>
      </c>
      <c r="C8" s="3" t="inlineStr">
        <is>
          <t>Nicole Brunner</t>
        </is>
      </c>
      <c r="D8" s="3" t="inlineStr">
        <is>
          <t>Lausanne</t>
        </is>
      </c>
      <c r="E8" s="5" t="inlineStr">
        <is>
          <t>VD</t>
        </is>
      </c>
      <c r="F8" s="3" t="inlineStr">
        <is>
          <t>Arbeitszimmer</t>
        </is>
      </c>
      <c r="G8" s="3" t="inlineStr">
        <is>
          <t>Mobel Pfister AG, Crissier</t>
        </is>
      </c>
      <c r="H8" s="31" t="n">
        <v>1890</v>
      </c>
      <c r="I8" s="32" t="n">
        <v>0.081</v>
      </c>
      <c r="J8" s="36">
        <f>H8*I8/(1+I8)</f>
        <v/>
      </c>
      <c r="K8" s="32" t="n"/>
      <c r="L8" s="37">
        <f>IF(K8="",VLOOKUP(F8,Übersicht!$J$5:$K$10,2,FALSE),K8)</f>
        <v/>
      </c>
      <c r="M8" s="36">
        <f>J8*L8</f>
        <v/>
      </c>
      <c r="N8" s="38">
        <f>J8-M8</f>
        <v/>
      </c>
      <c r="O8" s="15">
        <f>IF(M8&gt;0,"Korrektur erforderlich","Keine Korrektur")</f>
        <v/>
      </c>
      <c r="P8" s="3" t="inlineStr">
        <is>
          <t>Einrichtung privates Arbeitszimmer</t>
        </is>
      </c>
    </row>
    <row r="9">
      <c r="A9" s="3" t="inlineStr">
        <is>
          <t>VSK-2026-007</t>
        </is>
      </c>
      <c r="B9" s="30" t="inlineStr">
        <is>
          <t>18.05.2026</t>
        </is>
      </c>
      <c r="C9" s="3" t="inlineStr">
        <is>
          <t>Stefan Graf</t>
        </is>
      </c>
      <c r="D9" s="3" t="inlineStr">
        <is>
          <t>St. Gallen</t>
        </is>
      </c>
      <c r="E9" s="5" t="inlineStr">
        <is>
          <t>SG</t>
        </is>
      </c>
      <c r="F9" s="3" t="inlineStr">
        <is>
          <t>IT und Software</t>
        </is>
      </c>
      <c r="G9" s="3" t="inlineStr">
        <is>
          <t>Digitec Galaxus AG, Zürich</t>
        </is>
      </c>
      <c r="H9" s="31" t="n">
        <v>765.9</v>
      </c>
      <c r="I9" s="32" t="n">
        <v>0.081</v>
      </c>
      <c r="J9" s="33">
        <f>H9*I9/(1+I9)</f>
        <v/>
      </c>
      <c r="K9" s="32" t="n">
        <v>0.15</v>
      </c>
      <c r="L9" s="34">
        <f>IF(K9="",VLOOKUP(F9,Übersicht!$J$5:$K$10,2,FALSE),K9)</f>
        <v/>
      </c>
      <c r="M9" s="33">
        <f>J9*L9</f>
        <v/>
      </c>
      <c r="N9" s="35">
        <f>J9-M9</f>
        <v/>
      </c>
      <c r="O9" s="11">
        <f>IF(M9&gt;0,"Korrektur erforderlich","Keine Korrektur")</f>
        <v/>
      </c>
      <c r="P9" s="3" t="inlineStr">
        <is>
          <t>Notebook für Beruf und Privat</t>
        </is>
      </c>
    </row>
    <row r="10">
      <c r="A10" s="3" t="inlineStr">
        <is>
          <t>VSK-2026-008</t>
        </is>
      </c>
      <c r="B10" s="30" t="inlineStr">
        <is>
          <t>09.06.2026</t>
        </is>
      </c>
      <c r="C10" s="3" t="inlineStr">
        <is>
          <t>Claudia Huber</t>
        </is>
      </c>
      <c r="D10" s="3" t="inlineStr">
        <is>
          <t>Lugano</t>
        </is>
      </c>
      <c r="E10" s="5" t="inlineStr">
        <is>
          <t>TI</t>
        </is>
      </c>
      <c r="F10" s="3" t="inlineStr">
        <is>
          <t>Fahrzeugkosten</t>
        </is>
      </c>
      <c r="G10" s="3" t="inlineStr">
        <is>
          <t>Auto-Lugano SA, Lugano</t>
        </is>
      </c>
      <c r="H10" s="31" t="n">
        <v>3400</v>
      </c>
      <c r="I10" s="32" t="n">
        <v>0.081</v>
      </c>
      <c r="J10" s="36">
        <f>H10*I10/(1+I10)</f>
        <v/>
      </c>
      <c r="K10" s="32" t="n"/>
      <c r="L10" s="37">
        <f>IF(K10="",VLOOKUP(F10,Übersicht!$J$5:$K$10,2,FALSE),K10)</f>
        <v/>
      </c>
      <c r="M10" s="36">
        <f>J10*L10</f>
        <v/>
      </c>
      <c r="N10" s="38">
        <f>J10-M10</f>
        <v/>
      </c>
      <c r="O10" s="15">
        <f>IF(M10&gt;0,"Korrektur erforderlich","Keine Korrektur")</f>
        <v/>
      </c>
      <c r="P10" s="3" t="inlineStr">
        <is>
          <t>Kilometerentschädigung und Unterhalt</t>
        </is>
      </c>
    </row>
    <row r="11">
      <c r="A11" s="3" t="inlineStr">
        <is>
          <t>VSK-2026-009</t>
        </is>
      </c>
      <c r="B11" s="30" t="inlineStr">
        <is>
          <t>15.07.2026</t>
        </is>
      </c>
      <c r="C11" s="3" t="inlineStr">
        <is>
          <t>Daniela Wenger</t>
        </is>
      </c>
      <c r="D11" s="3" t="inlineStr">
        <is>
          <t>Winterthur</t>
        </is>
      </c>
      <c r="E11" s="5" t="inlineStr">
        <is>
          <t>ZH</t>
        </is>
      </c>
      <c r="F11" s="3" t="inlineStr">
        <is>
          <t>Telefon</t>
        </is>
      </c>
      <c r="G11" s="3" t="inlineStr">
        <is>
          <t>Sunrise GmbH, Opfikon</t>
        </is>
      </c>
      <c r="H11" s="31" t="n">
        <v>180</v>
      </c>
      <c r="I11" s="32" t="n">
        <v>0.081</v>
      </c>
      <c r="J11" s="33">
        <f>H11*I11/(1+I11)</f>
        <v/>
      </c>
      <c r="K11" s="32" t="n">
        <v>0.2</v>
      </c>
      <c r="L11" s="34">
        <f>IF(K11="",VLOOKUP(F11,Übersicht!$J$5:$K$10,2,FALSE),K11)</f>
        <v/>
      </c>
      <c r="M11" s="33">
        <f>J11*L11</f>
        <v/>
      </c>
      <c r="N11" s="35">
        <f>J11-M11</f>
        <v/>
      </c>
      <c r="O11" s="11">
        <f>IF(M11&gt;0,"Korrektur erforderlich","Keine Korrektur")</f>
        <v/>
      </c>
      <c r="P11" s="3" t="inlineStr">
        <is>
          <t>Mobile-Abo mit Privatanteil</t>
        </is>
      </c>
    </row>
  </sheetData>
  <mergeCells count="1">
    <mergeCell ref="A1:P1"/>
  </mergeCells>
  <conditionalFormatting sqref="M3:M11">
    <cfRule type="expression" priority="1" dxfId="0" stopIfTrue="0">
      <formula>M3&gt;0</formula>
    </cfRule>
  </conditionalFormatting>
  <conditionalFormatting sqref="O3:O11">
    <cfRule type="expression" priority="2" dxfId="1" stopIfTrue="0">
      <formula>O3="Korrektur erforderlich"</formula>
    </cfRule>
  </conditionalFormatting>
  <conditionalFormatting sqref="N3:N11">
    <cfRule type="expression" priority="3" dxfId="2" stopIfTrue="0">
      <formula>N3&gt;0</formula>
    </cfRule>
  </conditionalFormatting>
  <dataValidations count="4">
    <dataValidation sqref="I3:I50" showErrorMessage="1" showInputMessage="1" allowBlank="1" errorTitle="Ungültiger MWST-Satz" error="Bitte 8.1%, 2.6% oder 3.8% wählen." type="list">
      <formula1>"8.1%,2.6%,3.8%"</formula1>
    </dataValidation>
    <dataValidation sqref="E3:E50" showErrorMessage="1" showInputMessage="1" allowBlank="1" errorTitle="Ungültiger Kanton" error="Bitte einen gültigen Kantonskürzel wählen." type="list">
      <formula1>"ZH,BE,GE,BS,VD,LU,SG,TI"</formula1>
    </dataValidation>
    <dataValidation sqref="F3:F50" showErrorMessage="1" showInputMessage="1" allowBlank="1" errorTitle="Ungültige Kostenart" error="Bitte eine Kostenart aus der Liste wählen." type="list">
      <formula1>=Übersicht!$J$5:$J$10</formula1>
    </dataValidation>
    <dataValidation sqref="K3:K50" showErrorMessage="1" showInputMessage="1" allowBlank="1" errorTitle="Ungültiger Privatanteil" error="Der Privatanteil muss zwischen 0% und 100% liegen." type="decimal" operator="between">
      <formula1>0</formula1>
      <formula2>1</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8" customWidth="1" min="1" max="1"/>
    <col width="18" customWidth="1" min="2" max="2"/>
    <col width="3" customWidth="1" min="3" max="3"/>
    <col width="22" customWidth="1" min="4" max="4"/>
    <col width="24" customWidth="1" min="5" max="5"/>
    <col width="22" customWidth="1" min="6" max="6"/>
    <col width="18" customWidth="1" min="7" max="7"/>
    <col width="18" customWidth="1" min="8" max="8"/>
    <col width="3" customWidth="1" min="9" max="9"/>
    <col width="26" customWidth="1" min="10" max="10"/>
    <col width="22" customWidth="1" min="11" max="11"/>
  </cols>
  <sheetData>
    <row r="1">
      <c r="A1" s="1" t="inlineStr">
        <is>
          <t>Übersicht MWST Vorsteuerkorrektur – Privatanteil 2026</t>
        </is>
      </c>
    </row>
    <row r="2"/>
    <row r="3">
      <c r="A3" s="16" t="inlineStr">
        <is>
          <t>Kennzahlen</t>
        </is>
      </c>
      <c r="D3" s="16" t="inlineStr">
        <is>
          <t>Summen je Kostenart</t>
        </is>
      </c>
      <c r="J3" s="16" t="inlineStr">
        <is>
          <t>Standard-Privatanteile je Kostenart</t>
        </is>
      </c>
    </row>
    <row r="4">
      <c r="A4" s="17" t="inlineStr">
        <is>
          <t>Total Bruttobetrag</t>
        </is>
      </c>
      <c r="B4" s="39">
        <f>SUM(Vorsteuerkorrektur!H2:H10)</f>
        <v/>
      </c>
      <c r="D4" s="19" t="inlineStr">
        <is>
          <t>Kostenart</t>
        </is>
      </c>
      <c r="E4" s="19" t="inlineStr">
        <is>
          <t>Enthaltene Vorsteuer CHF</t>
        </is>
      </c>
      <c r="F4" s="19" t="inlineStr">
        <is>
          <t>Vorsteuerkorrektur CHF</t>
        </is>
      </c>
      <c r="G4" s="19" t="inlineStr">
        <is>
          <t>Abzugsfähig CHF</t>
        </is>
      </c>
      <c r="H4" s="19" t="inlineStr">
        <is>
          <t>Anteil Korrektur %</t>
        </is>
      </c>
      <c r="J4" s="19" t="inlineStr">
        <is>
          <t>Kostenart</t>
        </is>
      </c>
      <c r="K4" s="19" t="inlineStr">
        <is>
          <t>Standard-Privatanteil</t>
        </is>
      </c>
    </row>
    <row r="5">
      <c r="A5" s="20" t="inlineStr">
        <is>
          <t>Total enthaltene Vorsteuer</t>
        </is>
      </c>
      <c r="B5" s="40">
        <f>SUM(Vorsteuerkorrektur!J2:J10)</f>
        <v/>
      </c>
      <c r="D5" s="17" t="inlineStr">
        <is>
          <t>Fahrzeugkosten</t>
        </is>
      </c>
      <c r="E5" s="33">
        <f>SUMIF(Vorsteuerkorrektur!$F$2:$F$10,D5,Vorsteuerkorrektur!$J$2:$J$10)</f>
        <v/>
      </c>
      <c r="F5" s="33">
        <f>SUMIF(Vorsteuerkorrektur!$F$2:$F$10,D5,Vorsteuerkorrektur!$M$2:$M$10)</f>
        <v/>
      </c>
      <c r="G5" s="33">
        <f>SUMIF(Vorsteuerkorrektur!$F$2:$F$10,D5,Vorsteuerkorrektur!$N$2:$N$10)</f>
        <v/>
      </c>
      <c r="H5" s="34">
        <f>IF(SUM($F$5:$F$10)=0,0,F5/SUM($F$5:$F$10))</f>
        <v/>
      </c>
      <c r="J5" s="17" t="inlineStr">
        <is>
          <t>Fahrzeugkosten</t>
        </is>
      </c>
      <c r="K5" s="41" t="n">
        <v>0.4</v>
      </c>
    </row>
    <row r="6">
      <c r="A6" s="17" t="inlineStr">
        <is>
          <t>Total Vorsteuerkorrektur</t>
        </is>
      </c>
      <c r="B6" s="39">
        <f>SUM(Vorsteuerkorrektur!M2:M10)</f>
        <v/>
      </c>
      <c r="D6" s="20" t="inlineStr">
        <is>
          <t>Telefon</t>
        </is>
      </c>
      <c r="E6" s="42">
        <f>SUMIF(Vorsteuerkorrektur!$F$2:$F$10,D6,Vorsteuerkorrektur!$J$2:$J$10)</f>
        <v/>
      </c>
      <c r="F6" s="42">
        <f>SUMIF(Vorsteuerkorrektur!$F$2:$F$10,D6,Vorsteuerkorrektur!$M$2:$M$10)</f>
        <v/>
      </c>
      <c r="G6" s="42">
        <f>SUMIF(Vorsteuerkorrektur!$F$2:$F$10,D6,Vorsteuerkorrektur!$N$2:$N$10)</f>
        <v/>
      </c>
      <c r="H6" s="43">
        <f>IF(SUM($F$5:$F$10)=0,0,F6/SUM($F$5:$F$10))</f>
        <v/>
      </c>
      <c r="J6" s="20" t="inlineStr">
        <is>
          <t>Telefon</t>
        </is>
      </c>
      <c r="K6" s="41" t="n">
        <v>0.2</v>
      </c>
    </row>
    <row r="7">
      <c r="A7" s="20" t="inlineStr">
        <is>
          <t>Total abzugsfähige Vorsteuer</t>
        </is>
      </c>
      <c r="B7" s="40">
        <f>SUM(Vorsteuerkorrektur!N2:N10)</f>
        <v/>
      </c>
      <c r="D7" s="17" t="inlineStr">
        <is>
          <t>Geschäftsmobiliar</t>
        </is>
      </c>
      <c r="E7" s="33">
        <f>SUMIF(Vorsteuerkorrektur!$F$2:$F$10,D7,Vorsteuerkorrektur!$J$2:$J$10)</f>
        <v/>
      </c>
      <c r="F7" s="33">
        <f>SUMIF(Vorsteuerkorrektur!$F$2:$F$10,D7,Vorsteuerkorrektur!$M$2:$M$10)</f>
        <v/>
      </c>
      <c r="G7" s="33">
        <f>SUMIF(Vorsteuerkorrektur!$F$2:$F$10,D7,Vorsteuerkorrektur!$N$2:$N$10)</f>
        <v/>
      </c>
      <c r="H7" s="34">
        <f>IF(SUM($F$5:$F$10)=0,0,F7/SUM($F$5:$F$10))</f>
        <v/>
      </c>
      <c r="J7" s="17" t="inlineStr">
        <is>
          <t>Geschäftsmobiliar</t>
        </is>
      </c>
      <c r="K7" s="41" t="n">
        <v>0.1</v>
      </c>
    </row>
    <row r="8">
      <c r="A8" s="17" t="inlineStr">
        <is>
          <t>Durchschnittlicher Privatanteil</t>
        </is>
      </c>
      <c r="B8" s="44">
        <f>AVERAGE(Vorsteuerkorrektur!L2:L10)</f>
        <v/>
      </c>
      <c r="D8" s="20" t="inlineStr">
        <is>
          <t>Verpflegung</t>
        </is>
      </c>
      <c r="E8" s="42">
        <f>SUMIF(Vorsteuerkorrektur!$F$2:$F$10,D8,Vorsteuerkorrektur!$J$2:$J$10)</f>
        <v/>
      </c>
      <c r="F8" s="42">
        <f>SUMIF(Vorsteuerkorrektur!$F$2:$F$10,D8,Vorsteuerkorrektur!$M$2:$M$10)</f>
        <v/>
      </c>
      <c r="G8" s="42">
        <f>SUMIF(Vorsteuerkorrektur!$F$2:$F$10,D8,Vorsteuerkorrektur!$N$2:$N$10)</f>
        <v/>
      </c>
      <c r="H8" s="43">
        <f>IF(SUM($F$5:$F$10)=0,0,F8/SUM($F$5:$F$10))</f>
        <v/>
      </c>
      <c r="J8" s="20" t="inlineStr">
        <is>
          <t>Verpflegung</t>
        </is>
      </c>
      <c r="K8" s="41" t="n">
        <v>0.3</v>
      </c>
    </row>
    <row r="9">
      <c r="A9" s="20" t="inlineStr">
        <is>
          <t>Anzahl Belege mit Korrektur</t>
        </is>
      </c>
      <c r="B9" s="26">
        <f>COUNTIF(Vorsteuerkorrektur!O2:O10,"Korrektur erforderlich")</f>
        <v/>
      </c>
      <c r="D9" s="17" t="inlineStr">
        <is>
          <t>Arbeitszimmer</t>
        </is>
      </c>
      <c r="E9" s="33">
        <f>SUMIF(Vorsteuerkorrektur!$F$2:$F$10,D9,Vorsteuerkorrektur!$J$2:$J$10)</f>
        <v/>
      </c>
      <c r="F9" s="33">
        <f>SUMIF(Vorsteuerkorrektur!$F$2:$F$10,D9,Vorsteuerkorrektur!$M$2:$M$10)</f>
        <v/>
      </c>
      <c r="G9" s="33">
        <f>SUMIF(Vorsteuerkorrektur!$F$2:$F$10,D9,Vorsteuerkorrektur!$N$2:$N$10)</f>
        <v/>
      </c>
      <c r="H9" s="34">
        <f>IF(SUM($F$5:$F$10)=0,0,F9/SUM($F$5:$F$10))</f>
        <v/>
      </c>
      <c r="J9" s="17" t="inlineStr">
        <is>
          <t>Arbeitszimmer</t>
        </is>
      </c>
      <c r="K9" s="41" t="n">
        <v>0.2</v>
      </c>
    </row>
    <row r="10">
      <c r="A10" s="17" t="inlineStr">
        <is>
          <t>Korrekturquote an der enthaltenen Vorsteuer</t>
        </is>
      </c>
      <c r="B10" s="44">
        <f>IF(B5=0,0,B6/B5)</f>
        <v/>
      </c>
      <c r="D10" s="20" t="inlineStr">
        <is>
          <t>IT und Software</t>
        </is>
      </c>
      <c r="E10" s="42">
        <f>SUMIF(Vorsteuerkorrektur!$F$2:$F$10,D10,Vorsteuerkorrektur!$J$2:$J$10)</f>
        <v/>
      </c>
      <c r="F10" s="42">
        <f>SUMIF(Vorsteuerkorrektur!$F$2:$F$10,D10,Vorsteuerkorrektur!$M$2:$M$10)</f>
        <v/>
      </c>
      <c r="G10" s="42">
        <f>SUMIF(Vorsteuerkorrektur!$F$2:$F$10,D10,Vorsteuerkorrektur!$N$2:$N$10)</f>
        <v/>
      </c>
      <c r="H10" s="43">
        <f>IF(SUM($F$5:$F$10)=0,0,F10/SUM($F$5:$F$10))</f>
        <v/>
      </c>
      <c r="J10" s="20" t="inlineStr">
        <is>
          <t>IT und Software</t>
        </is>
      </c>
      <c r="K10" s="41" t="n">
        <v>0.1</v>
      </c>
    </row>
    <row r="11"/>
    <row r="12">
      <c r="J12" s="16" t="inlineStr">
        <is>
          <t>MWST-Referenz (Schweiz, ab 01.01.2024)</t>
        </is>
      </c>
    </row>
    <row r="13">
      <c r="J13" s="20" t="inlineStr">
        <is>
          <t>Normalsatz</t>
        </is>
      </c>
      <c r="K13" s="43" t="n">
        <v>0.081</v>
      </c>
    </row>
    <row r="14">
      <c r="J14" s="20" t="inlineStr">
        <is>
          <t>Reduzierter Satz</t>
        </is>
      </c>
      <c r="K14" s="43" t="n">
        <v>0.026</v>
      </c>
    </row>
    <row r="15">
      <c r="J15" s="20" t="inlineStr">
        <is>
          <t>Sondersatz Beherbergung</t>
        </is>
      </c>
      <c r="K15" s="43" t="n">
        <v>0.038</v>
      </c>
    </row>
    <row r="16"/>
    <row r="17">
      <c r="J17" s="27" t="inlineStr">
        <is>
          <t>Hinweis: Die definitive steuerliche Beurteilung richtet sich nach den</t>
        </is>
      </c>
    </row>
    <row r="18">
      <c r="J18" s="27" t="inlineStr">
        <is>
          <t>Vorgaben der ESTV und der konkreten geschäftlichen Nutzung.</t>
        </is>
      </c>
    </row>
  </sheetData>
  <mergeCells count="5">
    <mergeCell ref="A1:H1"/>
    <mergeCell ref="A3:B3"/>
    <mergeCell ref="D3:H3"/>
    <mergeCell ref="J3:K3"/>
    <mergeCell ref="J12:K12"/>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4" customWidth="1" min="1" max="1"/>
    <col width="110" customWidth="1" min="2" max="2"/>
  </cols>
  <sheetData>
    <row r="1">
      <c r="A1" s="1" t="inlineStr">
        <is>
          <t>Anleitung – MWST Vorsteuerkorrektur Privatanteil</t>
        </is>
      </c>
    </row>
    <row r="2"/>
    <row r="3" ht="62" customHeight="1">
      <c r="A3" s="28" t="inlineStr">
        <is>
          <t>Zweck</t>
        </is>
      </c>
      <c r="B3" s="29" t="inlineStr">
        <is>
          <t>Diese Datei dient der Berechnung der Vorsteuerkorrektur bei privater oder gemischter Nutzung von Geschäftsaufwendungen. Werden Leistungen (z. B. Fahrzeuge, Handys, Arbeitszimmer) teilweise privat genutzt, muss die in der Rechnung enthaltene Mehrwertsteuer um den Privatanteil gekürzt werden.</t>
        </is>
      </c>
    </row>
    <row r="4" ht="62" customHeight="1">
      <c r="A4" s="28" t="inlineStr">
        <is>
          <t>Vorgehen Erfassung</t>
        </is>
      </c>
      <c r="B4" s="29" t="inlineStr">
        <is>
          <t>Erfassen Sie im Blatt 'Vorsteuerkorrektur' je Beleg das Datum, die Person, den Standort, die Kostenart, den Lieferanten, den Bruttobetrag in CHF und den MWST-Satz. Die enthaltene Vorsteuer wird automatisch aus dem Bruttobetrag herausgerechnet (Formel: Brutto x Satz / (1 + Satz)).</t>
        </is>
      </c>
    </row>
    <row r="5" ht="62" customHeight="1">
      <c r="A5" s="28" t="inlineStr">
        <is>
          <t>Standard-Privatanteile</t>
        </is>
      </c>
      <c r="B5" s="29" t="inlineStr">
        <is>
          <t>Im Blatt 'Übersicht' sind Standard-Privatanteile je Kostenart hinterlegt (z. B. Fahrzeugkosten 40 %, Telefon 20 %). Lassen Sie die Spalte 'Privatanteil manuell %' leer, wird der Standardwert automatisch per Verweis übernommen.</t>
        </is>
      </c>
    </row>
    <row r="6" ht="62" customHeight="1">
      <c r="A6" s="28" t="inlineStr">
        <is>
          <t>Manuelle Überschreibung</t>
        </is>
      </c>
      <c r="B6" s="29" t="inlineStr">
        <is>
          <t>Weicht der tatsächliche private Nutzungsanteil vom Standard ab, tragen Sie den effektiven Prozentsatz (zwischen 0 % und 100 %) in der Spalte 'Privatanteil manuell %' ein. Dieser Wert hat Vorrang vor dem Standardwert.</t>
        </is>
      </c>
    </row>
    <row r="7" ht="62" customHeight="1">
      <c r="A7" s="28" t="inlineStr">
        <is>
          <t>Berechnung</t>
        </is>
      </c>
      <c r="B7" s="29" t="inlineStr">
        <is>
          <t>Die Vorsteuerkorrektur entspricht der enthaltenen Vorsteuer multipliziert mit dem verwendeten Privatanteil. Die abzugsfähige Vorsteuer ist die Differenz. Der Status zeigt an, ob eine Korrektur erforderlich ist.</t>
        </is>
      </c>
    </row>
    <row r="8" ht="62" customHeight="1">
      <c r="A8" s="28" t="inlineStr">
        <is>
          <t>MWST-Abrechnung und ESTV</t>
        </is>
      </c>
      <c r="B8" s="29" t="inlineStr">
        <is>
          <t>Die Korrekturen sind in der MWST-Abrechnung (Abrechnung mit der ESTV, in der Regel halbjährlich bei effektiver Methode) als Vorsteuerkorrektur zu deklarieren. Die Belege und diese Aufstellung sind während zehn Jahren aufzubewahren (Dokumentationspflicht).</t>
        </is>
      </c>
    </row>
    <row r="9" ht="62" customHeight="1">
      <c r="A9" s="28" t="inlineStr">
        <is>
          <t>MWST-Sätze</t>
        </is>
      </c>
      <c r="B9" s="29" t="inlineStr">
        <is>
          <t>Es gelten seit dem 01.01.2024: Normalsatz 8.1 %, reduzierter Satz 2.6 % sowie Sondersatz Beherbergung 3.8 %.</t>
        </is>
      </c>
    </row>
    <row r="10" ht="62" customHeight="1">
      <c r="A10" s="28" t="inlineStr">
        <is>
          <t>Haftungshinweis</t>
        </is>
      </c>
      <c r="B10" s="29" t="inlineStr">
        <is>
          <t>Diese Datei ersetzt keine steuerliche Beratung. Die definitive steuerliche Beurteilung richtet sich nach den Vorgaben der Eidgenössischen Steuerverwaltung (ESTV) und der konkreten geschäftlichen Nutzung. Bei Unklarheiten konsultieren Sie eine Treuhänderin oder einen Steuerberater.</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2026-08-01T14:50:06Z</dcterms:created>
  <dcterms:modified xmlns:dcterms="http://purl.org/dc/terms/" xmlns:xsi="http://www.w3.org/2001/XMLSchema-instance" xsi:type="dcterms:W3CDTF">2026-08-01T14:50:06Z</dcterms:modified>
</cp:coreProperties>
</file>