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tarbeitende" sheetId="1" state="visible" r:id="rId1"/>
    <sheet xmlns:r="http://schemas.openxmlformats.org/officeDocument/2006/relationships" name="Berner Skala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CHF #'##0.00"/>
    <numFmt numFmtId="166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i val="1"/>
      <color rgb="006B7280"/>
      <sz val="9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2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 wrapText="1"/>
    </xf>
    <xf numFmtId="2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5" fillId="0" borderId="0" pivotButton="0" quotePrefix="0" xfId="0"/>
    <xf numFmtId="0" fontId="2" fillId="6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3" fillId="4" borderId="1" pivotButton="0" quotePrefix="0" xfId="0"/>
    <xf numFmtId="0" fontId="3" fillId="5" borderId="1" pivotButton="0" quotePrefix="0" xfId="0"/>
    <xf numFmtId="0" fontId="6" fillId="6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Anspruch vs. Verbleibende Tage pro Mitarbeiter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'Dashboard'!$B$13:$B$22</f>
            </numRef>
          </val>
        </ser>
        <ser>
          <idx val="1"/>
          <order val="1"/>
          <tx>
            <strRef>
              <f>'Dashboard'!C12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'Dashboard'!$C$13:$C$22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Tage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Statusverteilung Mitarbeitende</a:t>
            </a:r>
          </a:p>
        </rich>
      </tx>
    </title>
    <plotArea>
      <pieChart>
        <varyColors val="1"/>
        <ser>
          <idx val="0"/>
          <order val="0"/>
          <tx>
            <strRef>
              <f>'Dashboard'!B25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'Dashboard'!$A$26:$A$28</f>
            </numRef>
          </cat>
          <val>
            <numRef>
              <f>'Dashboard'!$B$26:$B$28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3</row>
      <rowOff>0</rowOff>
    </from>
    <ext cx="79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4" customWidth="1" min="2" max="2"/>
    <col width="12" customWidth="1" min="3" max="3"/>
    <col width="13" customWidth="1" min="4" max="4"/>
    <col width="14" customWidth="1" min="5" max="5"/>
    <col width="11" customWidth="1" min="6" max="6"/>
    <col width="15" customWidth="1" min="7" max="7"/>
    <col width="14" customWidth="1" min="8" max="8"/>
    <col width="16" customWidth="1" min="9" max="9"/>
    <col width="12" customWidth="1" min="10" max="10"/>
    <col width="16" customWidth="1" min="11" max="11"/>
    <col width="15" customWidth="1" min="12" max="12"/>
    <col width="13" customWidth="1" min="13" max="13"/>
    <col width="16" customWidth="1" min="14" max="14"/>
    <col width="16" customWidth="1" min="15" max="15"/>
  </cols>
  <sheetData>
    <row r="1" ht="26" customHeight="1">
      <c r="A1" s="1" t="inlineStr">
        <is>
          <t>Lohnfortzahlung nach Berner Skala – Übersicht Mitarbeitende</t>
        </is>
      </c>
    </row>
    <row r="2" ht="34" customHeight="1">
      <c r="A2" s="2" t="inlineStr">
        <is>
          <t>Personal-Nr</t>
        </is>
      </c>
      <c r="B2" s="2" t="inlineStr">
        <is>
          <t>Name</t>
        </is>
      </c>
      <c r="C2" s="2" t="inlineStr">
        <is>
          <t>Vorname</t>
        </is>
      </c>
      <c r="D2" s="2" t="inlineStr">
        <is>
          <t>Abteilung</t>
        </is>
      </c>
      <c r="E2" s="2" t="inlineStr">
        <is>
          <t>Eintrittsdatum</t>
        </is>
      </c>
      <c r="F2" s="2" t="inlineStr">
        <is>
          <t>Dienstjahre</t>
        </is>
      </c>
      <c r="G2" s="2" t="inlineStr">
        <is>
          <t>Krankheitsbeginn</t>
        </is>
      </c>
      <c r="H2" s="2" t="inlineStr">
        <is>
          <t>Lohn Monat CHF</t>
        </is>
      </c>
      <c r="I2" s="2" t="inlineStr">
        <is>
          <t>Anspruch Monate (Skala)</t>
        </is>
      </c>
      <c r="J2" s="2" t="inlineStr">
        <is>
          <t>Anspruch Tage</t>
        </is>
      </c>
      <c r="K2" s="2" t="inlineStr">
        <is>
          <t>Bereits bezogene Tage</t>
        </is>
      </c>
      <c r="L2" s="2" t="inlineStr">
        <is>
          <t>Verbleibende Tage</t>
        </is>
      </c>
      <c r="M2" s="2" t="inlineStr">
        <is>
          <t>Tageslohn CHF</t>
        </is>
      </c>
      <c r="N2" s="2" t="inlineStr">
        <is>
          <t>Lohnfortzahlung CHF</t>
        </is>
      </c>
      <c r="O2" s="2" t="inlineStr">
        <is>
          <t>Status</t>
        </is>
      </c>
    </row>
    <row r="3">
      <c r="A3" s="3" t="inlineStr">
        <is>
          <t>P-1001</t>
        </is>
      </c>
      <c r="B3" s="4" t="inlineStr">
        <is>
          <t>Meier</t>
        </is>
      </c>
      <c r="C3" s="4" t="inlineStr">
        <is>
          <t>Andrea</t>
        </is>
      </c>
      <c r="D3" s="4" t="inlineStr">
        <is>
          <t>IT</t>
        </is>
      </c>
      <c r="E3" s="5" t="inlineStr">
        <is>
          <t>15.03.2022</t>
        </is>
      </c>
      <c r="F3" s="3">
        <f>DATEDIF(E3,TODAY(),"y")</f>
        <v/>
      </c>
      <c r="G3" s="5" t="inlineStr">
        <is>
          <t>10.06.2026</t>
        </is>
      </c>
      <c r="H3" s="6" t="n">
        <v>8200</v>
      </c>
      <c r="I3" s="7">
        <f>IFERROR(VLOOKUP(F3,'Berner Skala'!$A$3:$D$11,3,TRUE),0)</f>
        <v/>
      </c>
      <c r="J3" s="3">
        <f>ROUND(I3*30,0)</f>
        <v/>
      </c>
      <c r="K3" s="8" t="n">
        <v>45</v>
      </c>
      <c r="L3" s="3">
        <f>MAX(0,J3-K3)</f>
        <v/>
      </c>
      <c r="M3" s="9">
        <f>IFERROR(H3/30,0)</f>
        <v/>
      </c>
      <c r="N3" s="9">
        <f>ROUND(M3*L3,2)</f>
        <v/>
      </c>
      <c r="O3" s="4">
        <f>IF(L3&lt;=0,"Ausgeschöpft",IF(L3&lt;10,"Bald ausgeschöpft","Aktiv"))</f>
        <v/>
      </c>
    </row>
    <row r="4">
      <c r="A4" s="10" t="inlineStr">
        <is>
          <t>P-1002</t>
        </is>
      </c>
      <c r="B4" s="11" t="inlineStr">
        <is>
          <t>Steiner</t>
        </is>
      </c>
      <c r="C4" s="11" t="inlineStr">
        <is>
          <t>Markus</t>
        </is>
      </c>
      <c r="D4" s="11" t="inlineStr">
        <is>
          <t>Verkauf</t>
        </is>
      </c>
      <c r="E4" s="12" t="inlineStr">
        <is>
          <t>01.06.2015</t>
        </is>
      </c>
      <c r="F4" s="10">
        <f>DATEDIF(E4,TODAY(),"y")</f>
        <v/>
      </c>
      <c r="G4" s="12" t="inlineStr">
        <is>
          <t>03.05.2026</t>
        </is>
      </c>
      <c r="H4" s="6" t="n">
        <v>7400</v>
      </c>
      <c r="I4" s="13">
        <f>IFERROR(VLOOKUP(F4,'Berner Skala'!$A$3:$D$11,3,TRUE),0)</f>
        <v/>
      </c>
      <c r="J4" s="10">
        <f>ROUND(I4*30,0)</f>
        <v/>
      </c>
      <c r="K4" s="8" t="n">
        <v>20</v>
      </c>
      <c r="L4" s="10">
        <f>MAX(0,J4-K4)</f>
        <v/>
      </c>
      <c r="M4" s="14">
        <f>IFERROR(H4/30,0)</f>
        <v/>
      </c>
      <c r="N4" s="14">
        <f>ROUND(M4*L4,2)</f>
        <v/>
      </c>
      <c r="O4" s="11">
        <f>IF(L4&lt;=0,"Ausgeschöpft",IF(L4&lt;10,"Bald ausgeschöpft","Aktiv"))</f>
        <v/>
      </c>
    </row>
    <row r="5">
      <c r="A5" s="3" t="inlineStr">
        <is>
          <t>P-1003</t>
        </is>
      </c>
      <c r="B5" s="4" t="inlineStr">
        <is>
          <t>Weber</t>
        </is>
      </c>
      <c r="C5" s="4" t="inlineStr">
        <is>
          <t>Sandra</t>
        </is>
      </c>
      <c r="D5" s="4" t="inlineStr">
        <is>
          <t>Produktion</t>
        </is>
      </c>
      <c r="E5" s="5" t="inlineStr">
        <is>
          <t>10.01.2026</t>
        </is>
      </c>
      <c r="F5" s="3">
        <f>DATEDIF(E5,TODAY(),"y")</f>
        <v/>
      </c>
      <c r="G5" s="5" t="inlineStr">
        <is>
          <t>15.07.2026</t>
        </is>
      </c>
      <c r="H5" s="6" t="n">
        <v>5300</v>
      </c>
      <c r="I5" s="7">
        <f>IFERROR(VLOOKUP(F5,'Berner Skala'!$A$3:$D$11,3,TRUE),0)</f>
        <v/>
      </c>
      <c r="J5" s="3">
        <f>ROUND(I5*30,0)</f>
        <v/>
      </c>
      <c r="K5" s="8" t="n">
        <v>3</v>
      </c>
      <c r="L5" s="3">
        <f>MAX(0,J5-K5)</f>
        <v/>
      </c>
      <c r="M5" s="9">
        <f>IFERROR(H5/30,0)</f>
        <v/>
      </c>
      <c r="N5" s="9">
        <f>ROUND(M5*L5,2)</f>
        <v/>
      </c>
      <c r="O5" s="4">
        <f>IF(L5&lt;=0,"Ausgeschöpft",IF(L5&lt;10,"Bald ausgeschöpft","Aktiv"))</f>
        <v/>
      </c>
    </row>
    <row r="6">
      <c r="A6" s="10" t="inlineStr">
        <is>
          <t>P-1004</t>
        </is>
      </c>
      <c r="B6" s="11" t="inlineStr">
        <is>
          <t>Fischer</t>
        </is>
      </c>
      <c r="C6" s="11" t="inlineStr">
        <is>
          <t>Thomas</t>
        </is>
      </c>
      <c r="D6" s="11" t="inlineStr">
        <is>
          <t>Logistik</t>
        </is>
      </c>
      <c r="E6" s="12" t="inlineStr">
        <is>
          <t>01.09.2010</t>
        </is>
      </c>
      <c r="F6" s="10">
        <f>DATEDIF(E6,TODAY(),"y")</f>
        <v/>
      </c>
      <c r="G6" s="12" t="inlineStr">
        <is>
          <t>20.04.2026</t>
        </is>
      </c>
      <c r="H6" s="6" t="n">
        <v>6800</v>
      </c>
      <c r="I6" s="13">
        <f>IFERROR(VLOOKUP(F6,'Berner Skala'!$A$3:$D$11,3,TRUE),0)</f>
        <v/>
      </c>
      <c r="J6" s="10">
        <f>ROUND(I6*30,0)</f>
        <v/>
      </c>
      <c r="K6" s="8" t="n">
        <v>60</v>
      </c>
      <c r="L6" s="10">
        <f>MAX(0,J6-K6)</f>
        <v/>
      </c>
      <c r="M6" s="14">
        <f>IFERROR(H6/30,0)</f>
        <v/>
      </c>
      <c r="N6" s="14">
        <f>ROUND(M6*L6,2)</f>
        <v/>
      </c>
      <c r="O6" s="11">
        <f>IF(L6&lt;=0,"Ausgeschöpft",IF(L6&lt;10,"Bald ausgeschöpft","Aktiv"))</f>
        <v/>
      </c>
    </row>
    <row r="7">
      <c r="A7" s="3" t="inlineStr">
        <is>
          <t>P-1005</t>
        </is>
      </c>
      <c r="B7" s="4" t="inlineStr">
        <is>
          <t>Baumann</t>
        </is>
      </c>
      <c r="C7" s="4" t="inlineStr">
        <is>
          <t>Reto</t>
        </is>
      </c>
      <c r="D7" s="4" t="inlineStr">
        <is>
          <t>Finanzen</t>
        </is>
      </c>
      <c r="E7" s="5" t="inlineStr">
        <is>
          <t>01.11.2019</t>
        </is>
      </c>
      <c r="F7" s="3">
        <f>DATEDIF(E7,TODAY(),"y")</f>
        <v/>
      </c>
      <c r="G7" s="5" t="inlineStr">
        <is>
          <t>01.06.2026</t>
        </is>
      </c>
      <c r="H7" s="6" t="n">
        <v>9100</v>
      </c>
      <c r="I7" s="7">
        <f>IFERROR(VLOOKUP(F7,'Berner Skala'!$A$3:$D$11,3,TRUE),0)</f>
        <v/>
      </c>
      <c r="J7" s="3">
        <f>ROUND(I7*30,0)</f>
        <v/>
      </c>
      <c r="K7" s="8" t="n">
        <v>25</v>
      </c>
      <c r="L7" s="3">
        <f>MAX(0,J7-K7)</f>
        <v/>
      </c>
      <c r="M7" s="9">
        <f>IFERROR(H7/30,0)</f>
        <v/>
      </c>
      <c r="N7" s="9">
        <f>ROUND(M7*L7,2)</f>
        <v/>
      </c>
      <c r="O7" s="4">
        <f>IF(L7&lt;=0,"Ausgeschöpft",IF(L7&lt;10,"Bald ausgeschöpft","Aktiv"))</f>
        <v/>
      </c>
    </row>
    <row r="8">
      <c r="A8" s="10" t="inlineStr">
        <is>
          <t>P-1006</t>
        </is>
      </c>
      <c r="B8" s="11" t="inlineStr">
        <is>
          <t>Frei</t>
        </is>
      </c>
      <c r="C8" s="11" t="inlineStr">
        <is>
          <t>Nicole</t>
        </is>
      </c>
      <c r="D8" s="11" t="inlineStr">
        <is>
          <t>HR</t>
        </is>
      </c>
      <c r="E8" s="12" t="inlineStr">
        <is>
          <t>01.04.2004</t>
        </is>
      </c>
      <c r="F8" s="10">
        <f>DATEDIF(E8,TODAY(),"y")</f>
        <v/>
      </c>
      <c r="G8" s="12" t="inlineStr">
        <is>
          <t>12.03.2026</t>
        </is>
      </c>
      <c r="H8" s="6" t="n">
        <v>8600</v>
      </c>
      <c r="I8" s="13">
        <f>IFERROR(VLOOKUP(F8,'Berner Skala'!$A$3:$D$11,3,TRUE),0)</f>
        <v/>
      </c>
      <c r="J8" s="10">
        <f>ROUND(I8*30,0)</f>
        <v/>
      </c>
      <c r="K8" s="8" t="n">
        <v>90</v>
      </c>
      <c r="L8" s="10">
        <f>MAX(0,J8-K8)</f>
        <v/>
      </c>
      <c r="M8" s="14">
        <f>IFERROR(H8/30,0)</f>
        <v/>
      </c>
      <c r="N8" s="14">
        <f>ROUND(M8*L8,2)</f>
        <v/>
      </c>
      <c r="O8" s="11">
        <f>IF(L8&lt;=0,"Ausgeschöpft",IF(L8&lt;10,"Bald ausgeschöpft","Aktiv"))</f>
        <v/>
      </c>
    </row>
    <row r="9">
      <c r="A9" s="3" t="inlineStr">
        <is>
          <t>P-1007</t>
        </is>
      </c>
      <c r="B9" s="4" t="inlineStr">
        <is>
          <t>Keller</t>
        </is>
      </c>
      <c r="C9" s="4" t="inlineStr">
        <is>
          <t>Stefan</t>
        </is>
      </c>
      <c r="D9" s="4" t="inlineStr">
        <is>
          <t>IT</t>
        </is>
      </c>
      <c r="E9" s="5" t="inlineStr">
        <is>
          <t>01.07.2013</t>
        </is>
      </c>
      <c r="F9" s="3">
        <f>DATEDIF(E9,TODAY(),"y")</f>
        <v/>
      </c>
      <c r="G9" s="5" t="inlineStr">
        <is>
          <t>05.05.2026</t>
        </is>
      </c>
      <c r="H9" s="6" t="n">
        <v>7900</v>
      </c>
      <c r="I9" s="7">
        <f>IFERROR(VLOOKUP(F9,'Berner Skala'!$A$3:$D$11,3,TRUE),0)</f>
        <v/>
      </c>
      <c r="J9" s="3">
        <f>ROUND(I9*30,0)</f>
        <v/>
      </c>
      <c r="K9" s="8" t="n">
        <v>70</v>
      </c>
      <c r="L9" s="3">
        <f>MAX(0,J9-K9)</f>
        <v/>
      </c>
      <c r="M9" s="9">
        <f>IFERROR(H9/30,0)</f>
        <v/>
      </c>
      <c r="N9" s="9">
        <f>ROUND(M9*L9,2)</f>
        <v/>
      </c>
      <c r="O9" s="4">
        <f>IF(L9&lt;=0,"Ausgeschöpft",IF(L9&lt;10,"Bald ausgeschöpft","Aktiv"))</f>
        <v/>
      </c>
    </row>
    <row r="10">
      <c r="A10" s="10" t="inlineStr">
        <is>
          <t>P-1008</t>
        </is>
      </c>
      <c r="B10" s="11" t="inlineStr">
        <is>
          <t>Zimmermann</t>
        </is>
      </c>
      <c r="C10" s="11" t="inlineStr">
        <is>
          <t>Claudia</t>
        </is>
      </c>
      <c r="D10" s="11" t="inlineStr">
        <is>
          <t>Marketing</t>
        </is>
      </c>
      <c r="E10" s="12" t="inlineStr">
        <is>
          <t>01.02.2018</t>
        </is>
      </c>
      <c r="F10" s="10">
        <f>DATEDIF(E10,TODAY(),"y")</f>
        <v/>
      </c>
      <c r="G10" s="12" t="inlineStr">
        <is>
          <t>22.06.2026</t>
        </is>
      </c>
      <c r="H10" s="6" t="n">
        <v>6500</v>
      </c>
      <c r="I10" s="13">
        <f>IFERROR(VLOOKUP(F10,'Berner Skala'!$A$3:$D$11,3,TRUE),0)</f>
        <v/>
      </c>
      <c r="J10" s="10">
        <f>ROUND(I10*30,0)</f>
        <v/>
      </c>
      <c r="K10" s="8" t="n">
        <v>35</v>
      </c>
      <c r="L10" s="10">
        <f>MAX(0,J10-K10)</f>
        <v/>
      </c>
      <c r="M10" s="14">
        <f>IFERROR(H10/30,0)</f>
        <v/>
      </c>
      <c r="N10" s="14">
        <f>ROUND(M10*L10,2)</f>
        <v/>
      </c>
      <c r="O10" s="11">
        <f>IF(L10&lt;=0,"Ausgeschöpft",IF(L10&lt;10,"Bald ausgeschöpft","Aktiv"))</f>
        <v/>
      </c>
    </row>
    <row r="11">
      <c r="A11" s="3" t="inlineStr">
        <is>
          <t>P-1009</t>
        </is>
      </c>
      <c r="B11" s="4" t="inlineStr">
        <is>
          <t>Hodel</t>
        </is>
      </c>
      <c r="C11" s="4" t="inlineStr">
        <is>
          <t>Urs</t>
        </is>
      </c>
      <c r="D11" s="4" t="inlineStr">
        <is>
          <t>Produktion</t>
        </is>
      </c>
      <c r="E11" s="5" t="inlineStr">
        <is>
          <t>01.05.1996</t>
        </is>
      </c>
      <c r="F11" s="3">
        <f>DATEDIF(E11,TODAY(),"y")</f>
        <v/>
      </c>
      <c r="G11" s="5" t="inlineStr">
        <is>
          <t>01.02.2026</t>
        </is>
      </c>
      <c r="H11" s="6" t="n">
        <v>7200</v>
      </c>
      <c r="I11" s="7">
        <f>IFERROR(VLOOKUP(F11,'Berner Skala'!$A$3:$D$11,3,TRUE),0)</f>
        <v/>
      </c>
      <c r="J11" s="3">
        <f>ROUND(I11*30,0)</f>
        <v/>
      </c>
      <c r="K11" s="8" t="n">
        <v>130</v>
      </c>
      <c r="L11" s="3">
        <f>MAX(0,J11-K11)</f>
        <v/>
      </c>
      <c r="M11" s="9">
        <f>IFERROR(H11/30,0)</f>
        <v/>
      </c>
      <c r="N11" s="9">
        <f>ROUND(M11*L11,2)</f>
        <v/>
      </c>
      <c r="O11" s="4">
        <f>IF(L11&lt;=0,"Ausgeschöpft",IF(L11&lt;10,"Bald ausgeschöpft","Aktiv"))</f>
        <v/>
      </c>
    </row>
    <row r="12">
      <c r="A12" s="10" t="inlineStr">
        <is>
          <t>P-1010</t>
        </is>
      </c>
      <c r="B12" s="11" t="inlineStr">
        <is>
          <t>Rossi</t>
        </is>
      </c>
      <c r="C12" s="11" t="inlineStr">
        <is>
          <t>Nadia</t>
        </is>
      </c>
      <c r="D12" s="11" t="inlineStr">
        <is>
          <t>Verkauf</t>
        </is>
      </c>
      <c r="E12" s="12" t="inlineStr">
        <is>
          <t>01.10.2023</t>
        </is>
      </c>
      <c r="F12" s="10">
        <f>DATEDIF(E12,TODAY(),"y")</f>
        <v/>
      </c>
      <c r="G12" s="12" t="inlineStr">
        <is>
          <t>18.07.2026</t>
        </is>
      </c>
      <c r="H12" s="6" t="n">
        <v>6100</v>
      </c>
      <c r="I12" s="13">
        <f>IFERROR(VLOOKUP(F12,'Berner Skala'!$A$3:$D$11,3,TRUE),0)</f>
        <v/>
      </c>
      <c r="J12" s="10">
        <f>ROUND(I12*30,0)</f>
        <v/>
      </c>
      <c r="K12" s="8" t="n">
        <v>5</v>
      </c>
      <c r="L12" s="10">
        <f>MAX(0,J12-K12)</f>
        <v/>
      </c>
      <c r="M12" s="14">
        <f>IFERROR(H12/30,0)</f>
        <v/>
      </c>
      <c r="N12" s="14">
        <f>ROUND(M12*L12,2)</f>
        <v/>
      </c>
      <c r="O12" s="11">
        <f>IF(L12&lt;=0,"Ausgeschöpft",IF(L12&lt;10,"Bald ausgeschöpft","Aktiv"))</f>
        <v/>
      </c>
    </row>
    <row r="13">
      <c r="G13" s="15" t="inlineStr">
        <is>
          <t>Total / Durchschnitt</t>
        </is>
      </c>
      <c r="H13" s="16">
        <f>SUM(H3:H12)</f>
        <v/>
      </c>
      <c r="J13" s="15">
        <f>SUM(J3:J12)</f>
        <v/>
      </c>
      <c r="L13" s="15">
        <f>SUM(L3:L12)</f>
        <v/>
      </c>
      <c r="N13" s="16">
        <f>SUM(N3:N12)</f>
        <v/>
      </c>
    </row>
  </sheetData>
  <mergeCells count="1">
    <mergeCell ref="A1:O1"/>
  </mergeCells>
  <conditionalFormatting sqref="O3:O12">
    <cfRule type="expression" priority="1" dxfId="0" stopIfTrue="1">
      <formula>O3="Ausgeschöpft"</formula>
    </cfRule>
    <cfRule type="expression" priority="2" dxfId="1" stopIfTrue="1">
      <formula>O3="Bald ausgeschöpft"</formula>
    </cfRule>
    <cfRule type="expression" priority="3" dxfId="2" stopIfTrue="1">
      <formula>O3="Aktiv"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5" customWidth="1" min="3" max="3"/>
    <col width="26" customWidth="1" min="4" max="4"/>
  </cols>
  <sheetData>
    <row r="1" ht="24" customHeight="1">
      <c r="A1" s="17" t="inlineStr">
        <is>
          <t>Berner Skala – Lohnfortzahlungspflicht nach Dienstjahren</t>
        </is>
      </c>
    </row>
    <row r="2">
      <c r="A2" s="18" t="inlineStr">
        <is>
          <t>Referenztabelle (Basis: Zürcher/Berner Skala – Richtwerte, kantonal abweichend)</t>
        </is>
      </c>
    </row>
    <row r="3" ht="20" customHeight="1">
      <c r="A3" s="19" t="inlineStr">
        <is>
          <t>Von Dienstjahr</t>
        </is>
      </c>
      <c r="B3" s="19" t="inlineStr">
        <is>
          <t>Bis Dienstjahr</t>
        </is>
      </c>
      <c r="C3" s="19" t="inlineStr">
        <is>
          <t>Anzahl Monate</t>
        </is>
      </c>
      <c r="D3" s="19" t="inlineStr">
        <is>
          <t>Bezeichnung</t>
        </is>
      </c>
    </row>
    <row r="4">
      <c r="A4" s="3" t="n">
        <v>0</v>
      </c>
      <c r="B4" s="3" t="n">
        <v>0</v>
      </c>
      <c r="C4" s="3" t="n">
        <v>0.75</v>
      </c>
      <c r="D4" s="4" t="inlineStr">
        <is>
          <t>1. Dienstjahr (3 Wochen)</t>
        </is>
      </c>
    </row>
    <row r="5">
      <c r="A5" s="10" t="n">
        <v>1</v>
      </c>
      <c r="B5" s="10" t="n">
        <v>1</v>
      </c>
      <c r="C5" s="10" t="n">
        <v>1</v>
      </c>
      <c r="D5" s="11" t="inlineStr">
        <is>
          <t>2. Dienstjahr</t>
        </is>
      </c>
    </row>
    <row r="6">
      <c r="A6" s="3" t="n">
        <v>2</v>
      </c>
      <c r="B6" s="3" t="n">
        <v>3</v>
      </c>
      <c r="C6" s="3" t="n">
        <v>2</v>
      </c>
      <c r="D6" s="4" t="inlineStr">
        <is>
          <t>3. - 4. Dienstjahr</t>
        </is>
      </c>
    </row>
    <row r="7">
      <c r="A7" s="10" t="n">
        <v>4</v>
      </c>
      <c r="B7" s="10" t="n">
        <v>8</v>
      </c>
      <c r="C7" s="10" t="n">
        <v>3</v>
      </c>
      <c r="D7" s="11" t="inlineStr">
        <is>
          <t>5. - 9. Dienstjahr</t>
        </is>
      </c>
    </row>
    <row r="8">
      <c r="A8" s="3" t="n">
        <v>9</v>
      </c>
      <c r="B8" s="3" t="n">
        <v>13</v>
      </c>
      <c r="C8" s="3" t="n">
        <v>4</v>
      </c>
      <c r="D8" s="4" t="inlineStr">
        <is>
          <t>10. - 14. Dienstjahr</t>
        </is>
      </c>
    </row>
    <row r="9">
      <c r="A9" s="10" t="n">
        <v>14</v>
      </c>
      <c r="B9" s="10" t="n">
        <v>18</v>
      </c>
      <c r="C9" s="10" t="n">
        <v>5</v>
      </c>
      <c r="D9" s="11" t="inlineStr">
        <is>
          <t>15. - 19. Dienstjahr</t>
        </is>
      </c>
    </row>
    <row r="10">
      <c r="A10" s="3" t="n">
        <v>19</v>
      </c>
      <c r="B10" s="3" t="n">
        <v>23</v>
      </c>
      <c r="C10" s="3" t="n">
        <v>6</v>
      </c>
      <c r="D10" s="4" t="inlineStr">
        <is>
          <t>20. - 24. Dienstjahr</t>
        </is>
      </c>
    </row>
    <row r="11">
      <c r="A11" s="10" t="n">
        <v>24</v>
      </c>
      <c r="B11" s="10" t="n">
        <v>28</v>
      </c>
      <c r="C11" s="10" t="n">
        <v>7</v>
      </c>
      <c r="D11" s="11" t="inlineStr">
        <is>
          <t>25. - 29. Dienstjahr</t>
        </is>
      </c>
    </row>
    <row r="12">
      <c r="A12" s="3" t="n">
        <v>29</v>
      </c>
      <c r="B12" s="3" t="inlineStr">
        <is>
          <t>und mehr</t>
        </is>
      </c>
      <c r="C12" s="3" t="n">
        <v>8</v>
      </c>
      <c r="D12" s="4" t="inlineStr">
        <is>
          <t>ab 30. Dienstjahr</t>
        </is>
      </c>
    </row>
    <row r="13"/>
    <row r="14">
      <c r="A14" s="18" t="inlineStr">
        <is>
          <t>Hinweis: Die Skala regelt die Mindestdauer der Lohnfortzahlungspflicht des Arbeitgebers bei Krankheit/Unfall (Art. 324a OR).</t>
        </is>
      </c>
    </row>
    <row r="15">
      <c r="A15" s="18" t="inlineStr">
        <is>
          <t>Die effektive Skala (Basler, Berner oder Zürcher) hängt vom Gerichtsstand bzw. Arbeitsort ab – im Zweifel Gesamtarbeitsvertrag prüfen.</t>
        </is>
      </c>
    </row>
  </sheetData>
  <mergeCells count="4">
    <mergeCell ref="A1:D1"/>
    <mergeCell ref="A2:D2"/>
    <mergeCell ref="A14:D14"/>
    <mergeCell ref="A15:D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7" t="inlineStr">
        <is>
          <t>Dashboard – Lohnfortzahlung Übersicht</t>
        </is>
      </c>
    </row>
    <row r="2"/>
    <row r="3">
      <c r="A3" s="19" t="inlineStr">
        <is>
          <t>Kennzahl</t>
        </is>
      </c>
      <c r="B3" s="19" t="inlineStr">
        <is>
          <t>Wert</t>
        </is>
      </c>
    </row>
    <row r="4">
      <c r="A4" s="4" t="inlineStr">
        <is>
          <t>Anzahl Mitarbeitende</t>
        </is>
      </c>
      <c r="B4" s="15">
        <f>COUNTA(Mitarbeitende!B3:B12)</f>
        <v/>
      </c>
    </row>
    <row r="5">
      <c r="A5" s="11" t="inlineStr">
        <is>
          <t>Durchschnitt Dienstjahre</t>
        </is>
      </c>
      <c r="B5" s="20">
        <f>AVERAGE(Mitarbeitende!F3:F12)</f>
        <v/>
      </c>
    </row>
    <row r="6">
      <c r="A6" s="4" t="inlineStr">
        <is>
          <t>Total Lohnfortzahlung CHF</t>
        </is>
      </c>
      <c r="B6" s="16">
        <f>SUM(Mitarbeitende!N3:N12)</f>
        <v/>
      </c>
    </row>
    <row r="7">
      <c r="A7" s="11" t="inlineStr">
        <is>
          <t>Anzahl Status 'Ausgeschöpft'</t>
        </is>
      </c>
      <c r="B7" s="21">
        <f>COUNTIF(Mitarbeitende!O3:O12,"Ausgeschöpft")</f>
        <v/>
      </c>
    </row>
    <row r="8">
      <c r="A8" s="4" t="inlineStr">
        <is>
          <t>Anzahl Status 'Bald ausgeschöpft'</t>
        </is>
      </c>
      <c r="B8" s="15">
        <f>COUNTIF(Mitarbeitende!O3:O12,"Bald ausgeschöpft")</f>
        <v/>
      </c>
    </row>
    <row r="9">
      <c r="A9" s="11" t="inlineStr">
        <is>
          <t>Anzahl Status 'Aktiv'</t>
        </is>
      </c>
      <c r="B9" s="21">
        <f>COUNTIF(Mitarbeitende!O3:O12,"Aktiv")</f>
        <v/>
      </c>
    </row>
    <row r="10"/>
    <row r="11"/>
    <row r="12">
      <c r="A12" s="22" t="inlineStr">
        <is>
          <t>Name</t>
        </is>
      </c>
      <c r="B12" s="22" t="inlineStr">
        <is>
          <t>Anspruch Tage</t>
        </is>
      </c>
      <c r="C12" s="22" t="inlineStr">
        <is>
          <t>Verbleibende Tage</t>
        </is>
      </c>
    </row>
    <row r="13">
      <c r="A13" s="4">
        <f>Mitarbeitende!C3&amp;" "&amp;Mitarbeitende!B3</f>
        <v/>
      </c>
      <c r="B13" s="3">
        <f>Mitarbeitende!J3</f>
        <v/>
      </c>
      <c r="C13" s="3">
        <f>Mitarbeitende!L3</f>
        <v/>
      </c>
    </row>
    <row r="14">
      <c r="A14" s="11">
        <f>Mitarbeitende!C4&amp;" "&amp;Mitarbeitende!B4</f>
        <v/>
      </c>
      <c r="B14" s="10">
        <f>Mitarbeitende!J4</f>
        <v/>
      </c>
      <c r="C14" s="10">
        <f>Mitarbeitende!L4</f>
        <v/>
      </c>
    </row>
    <row r="15">
      <c r="A15" s="4">
        <f>Mitarbeitende!C5&amp;" "&amp;Mitarbeitende!B5</f>
        <v/>
      </c>
      <c r="B15" s="3">
        <f>Mitarbeitende!J5</f>
        <v/>
      </c>
      <c r="C15" s="3">
        <f>Mitarbeitende!L5</f>
        <v/>
      </c>
    </row>
    <row r="16">
      <c r="A16" s="11">
        <f>Mitarbeitende!C6&amp;" "&amp;Mitarbeitende!B6</f>
        <v/>
      </c>
      <c r="B16" s="10">
        <f>Mitarbeitende!J6</f>
        <v/>
      </c>
      <c r="C16" s="10">
        <f>Mitarbeitende!L6</f>
        <v/>
      </c>
    </row>
    <row r="17">
      <c r="A17" s="4">
        <f>Mitarbeitende!C7&amp;" "&amp;Mitarbeitende!B7</f>
        <v/>
      </c>
      <c r="B17" s="3">
        <f>Mitarbeitende!J7</f>
        <v/>
      </c>
      <c r="C17" s="3">
        <f>Mitarbeitende!L7</f>
        <v/>
      </c>
    </row>
    <row r="18">
      <c r="A18" s="11">
        <f>Mitarbeitende!C8&amp;" "&amp;Mitarbeitende!B8</f>
        <v/>
      </c>
      <c r="B18" s="10">
        <f>Mitarbeitende!J8</f>
        <v/>
      </c>
      <c r="C18" s="10">
        <f>Mitarbeitende!L8</f>
        <v/>
      </c>
    </row>
    <row r="19">
      <c r="A19" s="4">
        <f>Mitarbeitende!C9&amp;" "&amp;Mitarbeitende!B9</f>
        <v/>
      </c>
      <c r="B19" s="3">
        <f>Mitarbeitende!J9</f>
        <v/>
      </c>
      <c r="C19" s="3">
        <f>Mitarbeitende!L9</f>
        <v/>
      </c>
    </row>
    <row r="20">
      <c r="A20" s="11">
        <f>Mitarbeitende!C10&amp;" "&amp;Mitarbeitende!B10</f>
        <v/>
      </c>
      <c r="B20" s="10">
        <f>Mitarbeitende!J10</f>
        <v/>
      </c>
      <c r="C20" s="10">
        <f>Mitarbeitende!L10</f>
        <v/>
      </c>
    </row>
    <row r="21">
      <c r="A21" s="4">
        <f>Mitarbeitende!C11&amp;" "&amp;Mitarbeitende!B11</f>
        <v/>
      </c>
      <c r="B21" s="3">
        <f>Mitarbeitende!J11</f>
        <v/>
      </c>
      <c r="C21" s="3">
        <f>Mitarbeitende!L11</f>
        <v/>
      </c>
    </row>
    <row r="22">
      <c r="A22" s="11">
        <f>Mitarbeitende!C12&amp;" "&amp;Mitarbeitende!B12</f>
        <v/>
      </c>
      <c r="B22" s="10">
        <f>Mitarbeitende!J12</f>
        <v/>
      </c>
      <c r="C22" s="10">
        <f>Mitarbeitende!L12</f>
        <v/>
      </c>
    </row>
    <row r="23"/>
    <row r="24"/>
    <row r="25">
      <c r="A25" s="22" t="inlineStr">
        <is>
          <t>Status</t>
        </is>
      </c>
      <c r="B25" s="22" t="inlineStr">
        <is>
          <t>Anzahl</t>
        </is>
      </c>
    </row>
    <row r="26">
      <c r="A26" s="23" t="inlineStr">
        <is>
          <t>Aktiv</t>
        </is>
      </c>
      <c r="B26" s="3">
        <f>COUNTIF(Mitarbeitende!O3:O12,"Aktiv")</f>
        <v/>
      </c>
    </row>
    <row r="27">
      <c r="A27" s="24" t="inlineStr">
        <is>
          <t>Bald ausgeschöpft</t>
        </is>
      </c>
      <c r="B27" s="10">
        <f>COUNTIF(Mitarbeitende!O3:O12,"Bald ausgeschöpft")</f>
        <v/>
      </c>
    </row>
    <row r="28">
      <c r="A28" s="23" t="inlineStr">
        <is>
          <t>Ausgeschöpft</t>
        </is>
      </c>
      <c r="B28" s="3">
        <f>COUNTIF(Mitarbeitende!O3:O12,"Ausgeschöpft")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6" customWidth="1" min="1" max="1"/>
    <col width="24" customWidth="1" min="2" max="2"/>
    <col width="24" customWidth="1" min="3" max="3"/>
    <col width="24" customWidth="1" min="4" max="4"/>
  </cols>
  <sheetData>
    <row r="1" ht="26" customHeight="1">
      <c r="A1" s="17" t="inlineStr">
        <is>
          <t>Anleitung zur Vorlage – Lohnfortzahlung nach Berner Skala</t>
        </is>
      </c>
    </row>
    <row r="2"/>
    <row r="3" ht="42" customHeight="1">
      <c r="A3" s="25" t="inlineStr">
        <is>
          <t>Zweck der Vorlage</t>
        </is>
      </c>
      <c r="B3" s="26" t="inlineStr">
        <is>
          <t>Diese Excel-Vorlage berechnet die Lohnfortzahlungspflicht bei Krankheit oder Unfall gemäss Berner Skala (Art. 324a OR) für Ihre Mitarbeitenden.</t>
        </is>
      </c>
      <c r="C3" s="27" t="n"/>
      <c r="D3" s="28" t="n"/>
    </row>
    <row r="4" ht="42" customHeight="1">
      <c r="A4" s="25" t="inlineStr">
        <is>
          <t>Sheet 'Mitarbeitende'</t>
        </is>
      </c>
      <c r="B4" s="26" t="inlineStr">
        <is>
          <t>Erfassen Sie pro Mitarbeitendem Personal-Nr, Name, Eintrittsdatum, Lohn und bereits bezogene Krankheitstage (gelb hinterlegte Felder). Alle übrigen Spalten werden automatisch berechnet.</t>
        </is>
      </c>
      <c r="C4" s="27" t="n"/>
      <c r="D4" s="28" t="n"/>
    </row>
    <row r="5" ht="42" customHeight="1">
      <c r="A5" s="25" t="inlineStr">
        <is>
          <t>Spalte Dienstjahre</t>
        </is>
      </c>
      <c r="B5" s="26" t="inlineStr">
        <is>
          <t>Wird automatisch mit DATEDIF aus dem Eintrittsdatum und dem heutigen Datum berechnet.</t>
        </is>
      </c>
      <c r="C5" s="27" t="n"/>
      <c r="D5" s="28" t="n"/>
    </row>
    <row r="6" ht="42" customHeight="1">
      <c r="A6" s="25" t="inlineStr">
        <is>
          <t>Spalte Anspruch Monate</t>
        </is>
      </c>
      <c r="B6" s="26" t="inlineStr">
        <is>
          <t>Wird per VLOOKUP aus dem Sheet 'Berner Skala' anhand der Dienstjahre ermittelt.</t>
        </is>
      </c>
      <c r="C6" s="27" t="n"/>
      <c r="D6" s="28" t="n"/>
    </row>
    <row r="7" ht="42" customHeight="1">
      <c r="A7" s="25" t="inlineStr">
        <is>
          <t>Spalte Anspruch Tage</t>
        </is>
      </c>
      <c r="B7" s="26" t="inlineStr">
        <is>
          <t>Anzahl Monate multipliziert mit 30 Tagen pro Monat.</t>
        </is>
      </c>
      <c r="C7" s="27" t="n"/>
      <c r="D7" s="28" t="n"/>
    </row>
    <row r="8" ht="42" customHeight="1">
      <c r="A8" s="25" t="inlineStr">
        <is>
          <t>Spalte Verbleibende Tage</t>
        </is>
      </c>
      <c r="B8" s="26" t="inlineStr">
        <is>
          <t>Anspruch Tage abzüglich bereits bezogener Tage, minimal 0.</t>
        </is>
      </c>
      <c r="C8" s="27" t="n"/>
      <c r="D8" s="28" t="n"/>
    </row>
    <row r="9" ht="42" customHeight="1">
      <c r="A9" s="25" t="inlineStr">
        <is>
          <t>Spalte Lohnfortzahlung CHF</t>
        </is>
      </c>
      <c r="B9" s="26" t="inlineStr">
        <is>
          <t>Tageslohn (Monatslohn/30) multipliziert mit den verbleibenden Tagen.</t>
        </is>
      </c>
      <c r="C9" s="27" t="n"/>
      <c r="D9" s="28" t="n"/>
    </row>
    <row r="10" ht="42" customHeight="1">
      <c r="A10" s="25" t="inlineStr">
        <is>
          <t>Spalte Status</t>
        </is>
      </c>
      <c r="B10" s="26" t="inlineStr">
        <is>
          <t>Zeigt 'Aktiv', 'Bald ausgeschöpft' (weniger als 10 Tage) oder 'Ausgeschöpft' (0 Tage) mit farblicher Markierung.</t>
        </is>
      </c>
      <c r="C10" s="27" t="n"/>
      <c r="D10" s="28" t="n"/>
    </row>
    <row r="11" ht="42" customHeight="1">
      <c r="A11" s="25" t="inlineStr">
        <is>
          <t>Sheet 'Berner Skala'</t>
        </is>
      </c>
      <c r="B11" s="26" t="inlineStr">
        <is>
          <t>Enthält die Referenztabelle der Lohnfortzahlungsdauer nach Dienstjahren. Bei Bedarf an kantonale Skala (Basler/Zürcher) anpassen.</t>
        </is>
      </c>
      <c r="C11" s="27" t="n"/>
      <c r="D11" s="28" t="n"/>
    </row>
    <row r="12" ht="42" customHeight="1">
      <c r="A12" s="25" t="inlineStr">
        <is>
          <t>Sheet 'Dashboard'</t>
        </is>
      </c>
      <c r="B12" s="26" t="inlineStr">
        <is>
          <t>Zeigt Kennzahlen sowie ein Balkendiagramm (Anspruch vs. verbleibende Tage) und ein Kreisdiagramm zur Statusverteilung.</t>
        </is>
      </c>
      <c r="C12" s="27" t="n"/>
      <c r="D12" s="28" t="n"/>
    </row>
    <row r="13" ht="42" customHeight="1">
      <c r="A13" s="25" t="inlineStr">
        <is>
          <t>Wichtiger Hinweis</t>
        </is>
      </c>
      <c r="B13" s="26" t="inlineStr">
        <is>
          <t>Diese Vorlage dient als Hilfsmittel und ersetzt keine arbeitsrechtliche Beratung. Prüfen Sie Gesamtarbeitsvertrag und kantonale Praxis im Einzelfall.</t>
        </is>
      </c>
      <c r="C13" s="27" t="n"/>
      <c r="D13" s="28" t="n"/>
    </row>
  </sheetData>
  <mergeCells count="23">
    <mergeCell ref="A1:D1"/>
    <mergeCell ref="A3"/>
    <mergeCell ref="B3:D3"/>
    <mergeCell ref="A4"/>
    <mergeCell ref="B4:D4"/>
    <mergeCell ref="A5"/>
    <mergeCell ref="B5:D5"/>
    <mergeCell ref="A6"/>
    <mergeCell ref="B6:D6"/>
    <mergeCell ref="A7"/>
    <mergeCell ref="B7:D7"/>
    <mergeCell ref="A8"/>
    <mergeCell ref="B8:D8"/>
    <mergeCell ref="A9"/>
    <mergeCell ref="B9:D9"/>
    <mergeCell ref="A10"/>
    <mergeCell ref="B10:D10"/>
    <mergeCell ref="A11"/>
    <mergeCell ref="B11:D11"/>
    <mergeCell ref="A12"/>
    <mergeCell ref="B12:D12"/>
    <mergeCell ref="A13"/>
    <mergeCell ref="B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2026-07-21T16:34:45Z</dcterms:created>
  <dcterms:modified xmlns:dcterms="http://purl.org/dc/terms/" xmlns:xsi="http://www.w3.org/2001/XMLSchema-instance" xsi:type="dcterms:W3CDTF">2026-07-21T16:34:45Z</dcterms:modified>
</cp:coreProperties>
</file>