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E Berechnung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Anleit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CHF #'##0.00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6B7280"/>
      <sz val="9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</fonts>
  <fills count="8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CFBF1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164" fontId="4" fillId="3" borderId="1" applyAlignment="1" pivotButton="0" quotePrefix="0" xfId="0">
      <alignment horizontal="center" vertical="center"/>
    </xf>
    <xf numFmtId="165" fontId="4" fillId="4" borderId="1" applyAlignment="1" pivotButton="0" quotePrefix="0" xfId="0">
      <alignment horizontal="center" vertical="center"/>
    </xf>
    <xf numFmtId="165" fontId="4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165" fontId="5" fillId="3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164" fontId="4" fillId="5" borderId="1" applyAlignment="1" pivotButton="0" quotePrefix="0" xfId="0">
      <alignment horizontal="center" vertical="center"/>
    </xf>
    <xf numFmtId="165" fontId="4" fillId="5" borderId="1" applyAlignment="1" pivotButton="0" quotePrefix="0" xfId="0">
      <alignment horizontal="center" vertical="center"/>
    </xf>
    <xf numFmtId="165" fontId="5" fillId="5" borderId="1" applyAlignment="1" pivotButton="0" quotePrefix="0" xfId="0">
      <alignment horizontal="center" vertical="center"/>
    </xf>
    <xf numFmtId="0" fontId="0" fillId="6" borderId="1" pivotButton="0" quotePrefix="0" xfId="0"/>
    <xf numFmtId="0" fontId="5" fillId="6" borderId="1" applyAlignment="1" pivotButton="0" quotePrefix="0" xfId="0">
      <alignment horizontal="left" vertical="center"/>
    </xf>
    <xf numFmtId="165" fontId="5" fillId="6" borderId="1" pivotButton="0" quotePrefix="0" xfId="0"/>
    <xf numFmtId="0" fontId="5" fillId="6" borderId="1" pivotButton="0" quotePrefix="0" xfId="0"/>
    <xf numFmtId="164" fontId="5" fillId="6" borderId="1" pivotButton="0" quotePrefix="0" xfId="0"/>
    <xf numFmtId="0" fontId="5" fillId="0" borderId="0" pivotButton="0" quotePrefix="0" xfId="0"/>
    <xf numFmtId="0" fontId="3" fillId="7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1" fontId="5" fillId="4" borderId="1" applyAlignment="1" pivotButton="0" quotePrefix="0" xfId="0">
      <alignment horizontal="right" vertical="center"/>
    </xf>
    <xf numFmtId="3" fontId="5" fillId="4" borderId="1" applyAlignment="1" pivotButton="0" quotePrefix="0" xfId="0">
      <alignment horizontal="right" vertical="center"/>
    </xf>
    <xf numFmtId="164" fontId="5" fillId="4" borderId="1" applyAlignment="1" pivotButton="0" quotePrefix="0" xfId="0">
      <alignment horizontal="right" vertical="center"/>
    </xf>
    <xf numFmtId="165" fontId="5" fillId="4" borderId="1" applyAlignment="1" pivotButton="0" quotePrefix="0" xfId="0">
      <alignment horizontal="right" vertical="center"/>
    </xf>
    <xf numFmtId="0" fontId="3" fillId="2" borderId="1" pivotButton="0" quotePrefix="0" xfId="0"/>
    <xf numFmtId="0" fontId="0" fillId="3" borderId="1" pivotButton="0" quotePrefix="0" xfId="0"/>
    <xf numFmtId="165" fontId="0" fillId="3" borderId="1" pivotButton="0" quotePrefix="0" xfId="0"/>
    <xf numFmtId="0" fontId="0" fillId="5" borderId="1" pivotButton="0" quotePrefix="0" xfId="0"/>
    <xf numFmtId="165" fontId="0" fillId="5" borderId="1" pivotButton="0" quotePrefix="0" xfId="0"/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22C55E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KAE Entschädigung pro Mitarbeiter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'Dashboard'!$A$12:$A$21</f>
            </numRef>
          </cat>
          <val>
            <numRef>
              <f>'Dashboard'!$B$12:$B$21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Mitarbeiter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KAE Entschädigung nach Abteilung</a:t>
            </a:r>
          </a:p>
        </rich>
      </tx>
    </title>
    <plotArea>
      <pieChart>
        <varyColors val="1"/>
        <ser>
          <idx val="0"/>
          <order val="0"/>
          <tx>
            <strRef>
              <f>'Dashboard'!B43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'Dashboard'!$A$44:$A$48</f>
            </numRef>
          </cat>
          <val>
            <numRef>
              <f>'Dashboard'!$B$44:$B$48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23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23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1"/>
  <sheetViews>
    <sheetView workbookViewId="0">
      <pane xSplit="1" ySplit="5" topLeftCell="B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6" customWidth="1" min="1" max="1"/>
    <col width="20" customWidth="1" min="2" max="2"/>
    <col width="14" customWidth="1" min="3" max="3"/>
    <col width="9" customWidth="1" min="4" max="4"/>
    <col width="12" customWidth="1" min="5" max="5"/>
    <col width="13" customWidth="1" min="6" max="6"/>
    <col width="13" customWidth="1" min="7" max="7"/>
    <col width="14" customWidth="1" min="8" max="8"/>
    <col width="10" customWidth="1" min="9" max="9"/>
    <col width="10" customWidth="1" min="10" max="10"/>
    <col width="11" customWidth="1" min="11" max="11"/>
    <col width="13" customWidth="1" min="12" max="12"/>
    <col width="10" customWidth="1" min="13" max="13"/>
    <col width="14" customWidth="1" min="14" max="14"/>
    <col width="14" customWidth="1" min="15" max="15"/>
    <col width="16" customWidth="1" min="16" max="16"/>
  </cols>
  <sheetData>
    <row r="1">
      <c r="A1" s="1" t="inlineStr">
        <is>
          <t>Kurzarbeitsentschädigung (KAE) – Berechnung Musterfirma AG</t>
        </is>
      </c>
    </row>
    <row r="2">
      <c r="A2" s="2" t="inlineStr">
        <is>
          <t>UID-Nummer: CHE-114.256.789 MWST</t>
        </is>
      </c>
    </row>
    <row r="3">
      <c r="A3" s="2" t="inlineStr">
        <is>
          <t>Adresse: Bahnhofstrasse 12, 8001 Zürich  |  Abrechnungsperiode: Juli 2026</t>
        </is>
      </c>
    </row>
    <row r="4"/>
    <row r="5" ht="32" customHeight="1">
      <c r="A5" s="3" t="inlineStr">
        <is>
          <t>Nr.</t>
        </is>
      </c>
      <c r="B5" s="3" t="inlineStr">
        <is>
          <t>Mitarbeiter</t>
        </is>
      </c>
      <c r="C5" s="3" t="inlineStr">
        <is>
          <t>Abteilung</t>
        </is>
      </c>
      <c r="D5" s="3" t="inlineStr">
        <is>
          <t>Kanton</t>
        </is>
      </c>
      <c r="E5" s="3" t="inlineStr">
        <is>
          <t>Beschäftigungs-
grad (%)</t>
        </is>
      </c>
      <c r="F5" s="3" t="inlineStr">
        <is>
          <t>Normallohn
Monat (CHF)</t>
        </is>
      </c>
      <c r="G5" s="3" t="inlineStr">
        <is>
          <t>Max. anrechenb.
Lohn (CHF)</t>
        </is>
      </c>
      <c r="H5" s="3" t="inlineStr">
        <is>
          <t>Anrechenbarer
Verdienst (CHF)</t>
        </is>
      </c>
      <c r="I5" s="3" t="inlineStr">
        <is>
          <t>Soll-
stunden</t>
        </is>
      </c>
      <c r="J5" s="3" t="inlineStr">
        <is>
          <t>Ausfall-
stunden</t>
        </is>
      </c>
      <c r="K5" s="3" t="inlineStr">
        <is>
          <t>Ausfall-
anteil (%)</t>
        </is>
      </c>
      <c r="L5" s="3" t="inlineStr">
        <is>
          <t>Verdienst-
ausfall (CHF)</t>
        </is>
      </c>
      <c r="M5" s="3" t="inlineStr">
        <is>
          <t>KAE-Satz
(%)</t>
        </is>
      </c>
      <c r="N5" s="3" t="inlineStr">
        <is>
          <t>KAE Ent-
schädigung (CHF)</t>
        </is>
      </c>
      <c r="O5" s="3" t="inlineStr">
        <is>
          <t>AG-Beitrag
Sozialvers. (CHF)</t>
        </is>
      </c>
      <c r="P5" s="3" t="inlineStr">
        <is>
          <t>Total KAE
inkl. Sozialvers. (CHF)</t>
        </is>
      </c>
    </row>
    <row r="6">
      <c r="A6" s="4" t="n">
        <v>1</v>
      </c>
      <c r="B6" s="5" t="inlineStr">
        <is>
          <t>Andrea Meier</t>
        </is>
      </c>
      <c r="C6" s="5" t="inlineStr">
        <is>
          <t>Produktion</t>
        </is>
      </c>
      <c r="D6" s="4" t="inlineStr">
        <is>
          <t>ZH</t>
        </is>
      </c>
      <c r="E6" s="6" t="n">
        <v>1</v>
      </c>
      <c r="F6" s="7" t="n">
        <v>6800</v>
      </c>
      <c r="G6" s="8" t="n">
        <v>12350</v>
      </c>
      <c r="H6" s="8">
        <f>MIN(F6,G6)</f>
        <v/>
      </c>
      <c r="I6" s="4" t="n">
        <v>180</v>
      </c>
      <c r="J6" s="9" t="n">
        <v>72</v>
      </c>
      <c r="K6" s="6">
        <f>IFERROR(J6/I6,0)</f>
        <v/>
      </c>
      <c r="L6" s="8">
        <f>H6*K6</f>
        <v/>
      </c>
      <c r="M6" s="6" t="n">
        <v>0.8</v>
      </c>
      <c r="N6" s="8">
        <f>L6*M6</f>
        <v/>
      </c>
      <c r="O6" s="8">
        <f>N6*0.0817</f>
        <v/>
      </c>
      <c r="P6" s="10">
        <f>N6+O6</f>
        <v/>
      </c>
    </row>
    <row r="7">
      <c r="A7" s="11" t="n">
        <v>2</v>
      </c>
      <c r="B7" s="12" t="inlineStr">
        <is>
          <t>Markus Steiner</t>
        </is>
      </c>
      <c r="C7" s="12" t="inlineStr">
        <is>
          <t>Verkauf</t>
        </is>
      </c>
      <c r="D7" s="11" t="inlineStr">
        <is>
          <t>BE</t>
        </is>
      </c>
      <c r="E7" s="13" t="n">
        <v>1</v>
      </c>
      <c r="F7" s="7" t="n">
        <v>7200</v>
      </c>
      <c r="G7" s="14" t="n">
        <v>12350</v>
      </c>
      <c r="H7" s="14">
        <f>MIN(F7,G7)</f>
        <v/>
      </c>
      <c r="I7" s="11" t="n">
        <v>180</v>
      </c>
      <c r="J7" s="9" t="n">
        <v>45</v>
      </c>
      <c r="K7" s="13">
        <f>IFERROR(J7/I7,0)</f>
        <v/>
      </c>
      <c r="L7" s="14">
        <f>H7*K7</f>
        <v/>
      </c>
      <c r="M7" s="13" t="n">
        <v>0.8</v>
      </c>
      <c r="N7" s="14">
        <f>L7*M7</f>
        <v/>
      </c>
      <c r="O7" s="14">
        <f>N7*0.0817</f>
        <v/>
      </c>
      <c r="P7" s="15">
        <f>N7+O7</f>
        <v/>
      </c>
    </row>
    <row r="8">
      <c r="A8" s="4" t="n">
        <v>3</v>
      </c>
      <c r="B8" s="5" t="inlineStr">
        <is>
          <t>Sandra Frei</t>
        </is>
      </c>
      <c r="C8" s="5" t="inlineStr">
        <is>
          <t>Verwaltung</t>
        </is>
      </c>
      <c r="D8" s="4" t="inlineStr">
        <is>
          <t>GE</t>
        </is>
      </c>
      <c r="E8" s="6" t="n">
        <v>0.8</v>
      </c>
      <c r="F8" s="7" t="n">
        <v>5400</v>
      </c>
      <c r="G8" s="8" t="n">
        <v>12350</v>
      </c>
      <c r="H8" s="8">
        <f>MIN(F8,G8)</f>
        <v/>
      </c>
      <c r="I8" s="4" t="n">
        <v>144</v>
      </c>
      <c r="J8" s="9" t="n">
        <v>60</v>
      </c>
      <c r="K8" s="6">
        <f>IFERROR(J8/I8,0)</f>
        <v/>
      </c>
      <c r="L8" s="8">
        <f>H8*K8</f>
        <v/>
      </c>
      <c r="M8" s="6" t="n">
        <v>0.8</v>
      </c>
      <c r="N8" s="8">
        <f>L8*M8</f>
        <v/>
      </c>
      <c r="O8" s="8">
        <f>N8*0.0817</f>
        <v/>
      </c>
      <c r="P8" s="10">
        <f>N8+O8</f>
        <v/>
      </c>
    </row>
    <row r="9">
      <c r="A9" s="11" t="n">
        <v>4</v>
      </c>
      <c r="B9" s="12" t="inlineStr">
        <is>
          <t>Thomas Widmer</t>
        </is>
      </c>
      <c r="C9" s="12" t="inlineStr">
        <is>
          <t>Logistik</t>
        </is>
      </c>
      <c r="D9" s="11" t="inlineStr">
        <is>
          <t>BS</t>
        </is>
      </c>
      <c r="E9" s="13" t="n">
        <v>1</v>
      </c>
      <c r="F9" s="7" t="n">
        <v>6100</v>
      </c>
      <c r="G9" s="14" t="n">
        <v>12350</v>
      </c>
      <c r="H9" s="14">
        <f>MIN(F9,G9)</f>
        <v/>
      </c>
      <c r="I9" s="11" t="n">
        <v>180</v>
      </c>
      <c r="J9" s="9" t="n">
        <v>90</v>
      </c>
      <c r="K9" s="13">
        <f>IFERROR(J9/I9,0)</f>
        <v/>
      </c>
      <c r="L9" s="14">
        <f>H9*K9</f>
        <v/>
      </c>
      <c r="M9" s="13" t="n">
        <v>0.8</v>
      </c>
      <c r="N9" s="14">
        <f>L9*M9</f>
        <v/>
      </c>
      <c r="O9" s="14">
        <f>N9*0.0817</f>
        <v/>
      </c>
      <c r="P9" s="15">
        <f>N9+O9</f>
        <v/>
      </c>
    </row>
    <row r="10">
      <c r="A10" s="4" t="n">
        <v>5</v>
      </c>
      <c r="B10" s="5" t="inlineStr">
        <is>
          <t>Reto Baumann</t>
        </is>
      </c>
      <c r="C10" s="5" t="inlineStr">
        <is>
          <t>Produktion</t>
        </is>
      </c>
      <c r="D10" s="4" t="inlineStr">
        <is>
          <t>VD</t>
        </is>
      </c>
      <c r="E10" s="6" t="n">
        <v>0.6</v>
      </c>
      <c r="F10" s="7" t="n">
        <v>5000</v>
      </c>
      <c r="G10" s="8" t="n">
        <v>12350</v>
      </c>
      <c r="H10" s="8">
        <f>MIN(F10,G10)</f>
        <v/>
      </c>
      <c r="I10" s="4" t="n">
        <v>108</v>
      </c>
      <c r="J10" s="9" t="n">
        <v>40</v>
      </c>
      <c r="K10" s="6">
        <f>IFERROR(J10/I10,0)</f>
        <v/>
      </c>
      <c r="L10" s="8">
        <f>H10*K10</f>
        <v/>
      </c>
      <c r="M10" s="6" t="n">
        <v>0.8</v>
      </c>
      <c r="N10" s="8">
        <f>L10*M10</f>
        <v/>
      </c>
      <c r="O10" s="8">
        <f>N10*0.0817</f>
        <v/>
      </c>
      <c r="P10" s="10">
        <f>N10+O10</f>
        <v/>
      </c>
    </row>
    <row r="11">
      <c r="A11" s="11" t="n">
        <v>6</v>
      </c>
      <c r="B11" s="12" t="inlineStr">
        <is>
          <t>Nicole Schneider</t>
        </is>
      </c>
      <c r="C11" s="12" t="inlineStr">
        <is>
          <t>IT</t>
        </is>
      </c>
      <c r="D11" s="11" t="inlineStr">
        <is>
          <t>LU</t>
        </is>
      </c>
      <c r="E11" s="13" t="n">
        <v>1</v>
      </c>
      <c r="F11" s="7" t="n">
        <v>9200</v>
      </c>
      <c r="G11" s="14" t="n">
        <v>12350</v>
      </c>
      <c r="H11" s="14">
        <f>MIN(F11,G11)</f>
        <v/>
      </c>
      <c r="I11" s="11" t="n">
        <v>180</v>
      </c>
      <c r="J11" s="9" t="n">
        <v>36</v>
      </c>
      <c r="K11" s="13">
        <f>IFERROR(J11/I11,0)</f>
        <v/>
      </c>
      <c r="L11" s="14">
        <f>H11*K11</f>
        <v/>
      </c>
      <c r="M11" s="13" t="n">
        <v>0.8</v>
      </c>
      <c r="N11" s="14">
        <f>L11*M11</f>
        <v/>
      </c>
      <c r="O11" s="14">
        <f>N11*0.0817</f>
        <v/>
      </c>
      <c r="P11" s="15">
        <f>N11+O11</f>
        <v/>
      </c>
    </row>
    <row r="12">
      <c r="A12" s="4" t="n">
        <v>7</v>
      </c>
      <c r="B12" s="5" t="inlineStr">
        <is>
          <t>Stefan Keller</t>
        </is>
      </c>
      <c r="C12" s="5" t="inlineStr">
        <is>
          <t>Verkauf</t>
        </is>
      </c>
      <c r="D12" s="4" t="inlineStr">
        <is>
          <t>SG</t>
        </is>
      </c>
      <c r="E12" s="6" t="n">
        <v>1</v>
      </c>
      <c r="F12" s="7" t="n">
        <v>6600</v>
      </c>
      <c r="G12" s="8" t="n">
        <v>12350</v>
      </c>
      <c r="H12" s="8">
        <f>MIN(F12,G12)</f>
        <v/>
      </c>
      <c r="I12" s="4" t="n">
        <v>180</v>
      </c>
      <c r="J12" s="9" t="n">
        <v>63</v>
      </c>
      <c r="K12" s="6">
        <f>IFERROR(J12/I12,0)</f>
        <v/>
      </c>
      <c r="L12" s="8">
        <f>H12*K12</f>
        <v/>
      </c>
      <c r="M12" s="6" t="n">
        <v>0.8</v>
      </c>
      <c r="N12" s="8">
        <f>L12*M12</f>
        <v/>
      </c>
      <c r="O12" s="8">
        <f>N12*0.0817</f>
        <v/>
      </c>
      <c r="P12" s="10">
        <f>N12+O12</f>
        <v/>
      </c>
    </row>
    <row r="13">
      <c r="A13" s="11" t="n">
        <v>8</v>
      </c>
      <c r="B13" s="12" t="inlineStr">
        <is>
          <t>Claudia Zimmermann</t>
        </is>
      </c>
      <c r="C13" s="12" t="inlineStr">
        <is>
          <t>Verwaltung</t>
        </is>
      </c>
      <c r="D13" s="11" t="inlineStr">
        <is>
          <t>AG</t>
        </is>
      </c>
      <c r="E13" s="13" t="n">
        <v>0.9</v>
      </c>
      <c r="F13" s="7" t="n">
        <v>5800</v>
      </c>
      <c r="G13" s="14" t="n">
        <v>12350</v>
      </c>
      <c r="H13" s="14">
        <f>MIN(F13,G13)</f>
        <v/>
      </c>
      <c r="I13" s="11" t="n">
        <v>162</v>
      </c>
      <c r="J13" s="9" t="n">
        <v>54</v>
      </c>
      <c r="K13" s="13">
        <f>IFERROR(J13/I13,0)</f>
        <v/>
      </c>
      <c r="L13" s="14">
        <f>H13*K13</f>
        <v/>
      </c>
      <c r="M13" s="13" t="n">
        <v>0.8</v>
      </c>
      <c r="N13" s="14">
        <f>L13*M13</f>
        <v/>
      </c>
      <c r="O13" s="14">
        <f>N13*0.0817</f>
        <v/>
      </c>
      <c r="P13" s="15">
        <f>N13+O13</f>
        <v/>
      </c>
    </row>
    <row r="14">
      <c r="A14" s="4" t="n">
        <v>9</v>
      </c>
      <c r="B14" s="5" t="inlineStr">
        <is>
          <t>Urs Fischer</t>
        </is>
      </c>
      <c r="C14" s="5" t="inlineStr">
        <is>
          <t>Logistik</t>
        </is>
      </c>
      <c r="D14" s="4" t="inlineStr">
        <is>
          <t>TG</t>
        </is>
      </c>
      <c r="E14" s="6" t="n">
        <v>1</v>
      </c>
      <c r="F14" s="7" t="n">
        <v>5500</v>
      </c>
      <c r="G14" s="8" t="n">
        <v>12350</v>
      </c>
      <c r="H14" s="8">
        <f>MIN(F14,G14)</f>
        <v/>
      </c>
      <c r="I14" s="4" t="n">
        <v>180</v>
      </c>
      <c r="J14" s="9" t="n">
        <v>81</v>
      </c>
      <c r="K14" s="6">
        <f>IFERROR(J14/I14,0)</f>
        <v/>
      </c>
      <c r="L14" s="8">
        <f>H14*K14</f>
        <v/>
      </c>
      <c r="M14" s="6" t="n">
        <v>0.8</v>
      </c>
      <c r="N14" s="8">
        <f>L14*M14</f>
        <v/>
      </c>
      <c r="O14" s="8">
        <f>N14*0.0817</f>
        <v/>
      </c>
      <c r="P14" s="10">
        <f>N14+O14</f>
        <v/>
      </c>
    </row>
    <row r="15">
      <c r="A15" s="11" t="n">
        <v>10</v>
      </c>
      <c r="B15" s="12" t="inlineStr">
        <is>
          <t>Monika Brunner</t>
        </is>
      </c>
      <c r="C15" s="12" t="inlineStr">
        <is>
          <t>IT</t>
        </is>
      </c>
      <c r="D15" s="11" t="inlineStr">
        <is>
          <t>SZ</t>
        </is>
      </c>
      <c r="E15" s="13" t="n">
        <v>1</v>
      </c>
      <c r="F15" s="7" t="n">
        <v>8700</v>
      </c>
      <c r="G15" s="14" t="n">
        <v>12350</v>
      </c>
      <c r="H15" s="14">
        <f>MIN(F15,G15)</f>
        <v/>
      </c>
      <c r="I15" s="11" t="n">
        <v>180</v>
      </c>
      <c r="J15" s="9" t="n">
        <v>27</v>
      </c>
      <c r="K15" s="13">
        <f>IFERROR(J15/I15,0)</f>
        <v/>
      </c>
      <c r="L15" s="14">
        <f>H15*K15</f>
        <v/>
      </c>
      <c r="M15" s="13" t="n">
        <v>0.8</v>
      </c>
      <c r="N15" s="14">
        <f>L15*M15</f>
        <v/>
      </c>
      <c r="O15" s="14">
        <f>N15*0.0817</f>
        <v/>
      </c>
      <c r="P15" s="15">
        <f>N15+O15</f>
        <v/>
      </c>
    </row>
    <row r="16">
      <c r="A16" s="16" t="n"/>
      <c r="B16" s="17" t="inlineStr">
        <is>
          <t>TOTAL</t>
        </is>
      </c>
      <c r="C16" s="16" t="n"/>
      <c r="D16" s="16" t="n"/>
      <c r="E16" s="16" t="n"/>
      <c r="F16" s="18">
        <f>SUM(F6:F15)</f>
        <v/>
      </c>
      <c r="G16" s="16" t="n"/>
      <c r="H16" s="18">
        <f>SUM(H6:H15)</f>
        <v/>
      </c>
      <c r="I16" s="19">
        <f>SUM(I6:I15)</f>
        <v/>
      </c>
      <c r="J16" s="18">
        <f>SUM(J6:J15)</f>
        <v/>
      </c>
      <c r="K16" s="20">
        <f>IFERROR(AVERAGE(K6:K15),0)</f>
        <v/>
      </c>
      <c r="L16" s="18">
        <f>SUM(L6:L15)</f>
        <v/>
      </c>
      <c r="M16" s="16" t="n"/>
      <c r="N16" s="18">
        <f>SUM(N6:N15)</f>
        <v/>
      </c>
      <c r="O16" s="18">
        <f>SUM(O6:O15)</f>
        <v/>
      </c>
      <c r="P16" s="18">
        <f>SUM(P6:P15)</f>
        <v/>
      </c>
    </row>
    <row r="17"/>
    <row r="18">
      <c r="A18" s="21" t="inlineStr">
        <is>
          <t>Hinweise:</t>
        </is>
      </c>
    </row>
    <row r="19">
      <c r="A19" s="2" t="inlineStr">
        <is>
          <t>- Max. anrechenbarer Lohn gemäss ALV: CHF 12'350.00 pro Monat (Stand 2026).</t>
        </is>
      </c>
    </row>
    <row r="20">
      <c r="A20" s="2" t="inlineStr">
        <is>
          <t>- KAE-Satz: 80% des anrechenbaren Verdienstausfalls (Art. 34 AVIG).</t>
        </is>
      </c>
    </row>
    <row r="21">
      <c r="A21" s="2" t="inlineStr">
        <is>
          <t>- Pauschale für Arbeitgeberbeitrag Sozialversicherungen: 8.17% der KAE-Entschädigung.</t>
        </is>
      </c>
    </row>
  </sheetData>
  <mergeCells count="1">
    <mergeCell ref="A1:P1"/>
  </mergeCells>
  <conditionalFormatting sqref="K6:K15">
    <cfRule type="expression" priority="1" dxfId="0" stopIfTrue="0">
      <formula>K6&gt;0.5</formula>
    </cfRule>
    <cfRule type="expression" priority="2" dxfId="1" stopIfTrue="0">
      <formula>K6&lt;=0.3</formula>
    </cfRule>
  </conditionalFormatting>
  <dataValidations count="2">
    <dataValidation sqref="D6:D15" showErrorMessage="1" showInputMessage="1" allowBlank="1" type="list">
      <formula1>"ZH,BE,GE,BS,VD,LU,SG,AG,TG,SZ"</formula1>
    </dataValidation>
    <dataValidation sqref="C6:C15" showErrorMessage="1" showInputMessage="1" allowBlank="1" type="list">
      <formula1>"Produktion,Verkauf,Verwaltung,Logistik,IT"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KAE Dashboard – Übersicht Juli 2026</t>
        </is>
      </c>
    </row>
    <row r="2"/>
    <row r="3">
      <c r="A3" s="22" t="inlineStr">
        <is>
          <t>Anzahl Mitarbeitende</t>
        </is>
      </c>
      <c r="B3" s="23" t="n"/>
      <c r="C3" s="24" t="n"/>
      <c r="D3" s="25">
        <f>COUNTA('KAE Berechnung'!B6:B15)</f>
        <v/>
      </c>
      <c r="E3" s="24" t="n"/>
    </row>
    <row r="4">
      <c r="A4" s="22" t="inlineStr">
        <is>
          <t>Total Ausfallstunden</t>
        </is>
      </c>
      <c r="B4" s="23" t="n"/>
      <c r="C4" s="24" t="n"/>
      <c r="D4" s="26">
        <f>'KAE Berechnung'!I16</f>
        <v/>
      </c>
      <c r="E4" s="24" t="n"/>
    </row>
    <row r="5">
      <c r="A5" s="22" t="inlineStr">
        <is>
          <t>Durchschnittl. Ausfallanteil</t>
        </is>
      </c>
      <c r="B5" s="23" t="n"/>
      <c r="C5" s="24" t="n"/>
      <c r="D5" s="27">
        <f>'KAE Berechnung'!K16</f>
        <v/>
      </c>
      <c r="E5" s="24" t="n"/>
    </row>
    <row r="6">
      <c r="A6" s="22" t="inlineStr">
        <is>
          <t>Total KAE Entschädigung (CHF)</t>
        </is>
      </c>
      <c r="B6" s="23" t="n"/>
      <c r="C6" s="24" t="n"/>
      <c r="D6" s="28">
        <f>'KAE Berechnung'!N16</f>
        <v/>
      </c>
      <c r="E6" s="24" t="n"/>
    </row>
    <row r="7">
      <c r="A7" s="22" t="inlineStr">
        <is>
          <t>Total AG-Beitrag Sozialvers. (CHF)</t>
        </is>
      </c>
      <c r="B7" s="23" t="n"/>
      <c r="C7" s="24" t="n"/>
      <c r="D7" s="28">
        <f>'KAE Berechnung'!O16</f>
        <v/>
      </c>
      <c r="E7" s="24" t="n"/>
    </row>
    <row r="8">
      <c r="A8" s="22" t="inlineStr">
        <is>
          <t>Total KAE inkl. Sozialvers. (CHF)</t>
        </is>
      </c>
      <c r="B8" s="23" t="n"/>
      <c r="C8" s="24" t="n"/>
      <c r="D8" s="28">
        <f>'KAE Berechnung'!P16</f>
        <v/>
      </c>
      <c r="E8" s="24" t="n"/>
    </row>
    <row r="9"/>
    <row r="10"/>
    <row r="11">
      <c r="A11" s="29" t="inlineStr">
        <is>
          <t>Mitarbeiter</t>
        </is>
      </c>
      <c r="B11" s="29" t="inlineStr">
        <is>
          <t>KAE Entschädigung (CHF)</t>
        </is>
      </c>
    </row>
    <row r="12">
      <c r="A12" s="30">
        <f>'KAE Berechnung'!B6</f>
        <v/>
      </c>
      <c r="B12" s="31">
        <f>'KAE Berechnung'!N6</f>
        <v/>
      </c>
    </row>
    <row r="13">
      <c r="A13" s="32">
        <f>'KAE Berechnung'!B7</f>
        <v/>
      </c>
      <c r="B13" s="33">
        <f>'KAE Berechnung'!N7</f>
        <v/>
      </c>
    </row>
    <row r="14">
      <c r="A14" s="30">
        <f>'KAE Berechnung'!B8</f>
        <v/>
      </c>
      <c r="B14" s="31">
        <f>'KAE Berechnung'!N8</f>
        <v/>
      </c>
    </row>
    <row r="15">
      <c r="A15" s="32">
        <f>'KAE Berechnung'!B9</f>
        <v/>
      </c>
      <c r="B15" s="33">
        <f>'KAE Berechnung'!N9</f>
        <v/>
      </c>
    </row>
    <row r="16">
      <c r="A16" s="30">
        <f>'KAE Berechnung'!B10</f>
        <v/>
      </c>
      <c r="B16" s="31">
        <f>'KAE Berechnung'!N10</f>
        <v/>
      </c>
    </row>
    <row r="17">
      <c r="A17" s="32">
        <f>'KAE Berechnung'!B11</f>
        <v/>
      </c>
      <c r="B17" s="33">
        <f>'KAE Berechnung'!N11</f>
        <v/>
      </c>
    </row>
    <row r="18">
      <c r="A18" s="30">
        <f>'KAE Berechnung'!B12</f>
        <v/>
      </c>
      <c r="B18" s="31">
        <f>'KAE Berechnung'!N12</f>
        <v/>
      </c>
    </row>
    <row r="19">
      <c r="A19" s="32">
        <f>'KAE Berechnung'!B13</f>
        <v/>
      </c>
      <c r="B19" s="33">
        <f>'KAE Berechnung'!N13</f>
        <v/>
      </c>
    </row>
    <row r="20">
      <c r="A20" s="30">
        <f>'KAE Berechnung'!B14</f>
        <v/>
      </c>
      <c r="B20" s="31">
        <f>'KAE Berechnung'!N14</f>
        <v/>
      </c>
    </row>
    <row r="21">
      <c r="A21" s="32">
        <f>'KAE Berechnung'!B15</f>
        <v/>
      </c>
      <c r="B21" s="33">
        <f>'KAE Berechnung'!N15</f>
        <v/>
      </c>
    </row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>
      <c r="A43" s="29" t="inlineStr">
        <is>
          <t>Abteilung</t>
        </is>
      </c>
      <c r="B43" s="29" t="inlineStr">
        <is>
          <t>Total KAE (CHF)</t>
        </is>
      </c>
    </row>
    <row r="44">
      <c r="A44" s="30" t="inlineStr">
        <is>
          <t>IT</t>
        </is>
      </c>
      <c r="B44" s="31">
        <f>SUMIF('KAE Berechnung'!C6:C15,A44,'KAE Berechnung'!N6:N15)</f>
        <v/>
      </c>
    </row>
    <row r="45">
      <c r="A45" s="32" t="inlineStr">
        <is>
          <t>Logistik</t>
        </is>
      </c>
      <c r="B45" s="33">
        <f>SUMIF('KAE Berechnung'!C6:C15,A45,'KAE Berechnung'!N6:N15)</f>
        <v/>
      </c>
    </row>
    <row r="46">
      <c r="A46" s="30" t="inlineStr">
        <is>
          <t>Produktion</t>
        </is>
      </c>
      <c r="B46" s="31">
        <f>SUMIF('KAE Berechnung'!C6:C15,A46,'KAE Berechnung'!N6:N15)</f>
        <v/>
      </c>
    </row>
    <row r="47">
      <c r="A47" s="32" t="inlineStr">
        <is>
          <t>Verkauf</t>
        </is>
      </c>
      <c r="B47" s="33">
        <f>SUMIF('KAE Berechnung'!C6:C15,A47,'KAE Berechnung'!N6:N15)</f>
        <v/>
      </c>
    </row>
    <row r="48">
      <c r="A48" s="30" t="inlineStr">
        <is>
          <t>Verwaltung</t>
        </is>
      </c>
      <c r="B48" s="31">
        <f>SUMIF('KAE Berechnung'!C6:C15,A48,'KAE Berechnung'!N6:N15)</f>
        <v/>
      </c>
    </row>
  </sheetData>
  <mergeCells count="13">
    <mergeCell ref="A1:H1"/>
    <mergeCell ref="A3:C3"/>
    <mergeCell ref="D3:E3"/>
    <mergeCell ref="A4:C4"/>
    <mergeCell ref="D4:E4"/>
    <mergeCell ref="A5:C5"/>
    <mergeCell ref="D5:E5"/>
    <mergeCell ref="A6:C6"/>
    <mergeCell ref="D6:E6"/>
    <mergeCell ref="A7:C7"/>
    <mergeCell ref="D7:E7"/>
    <mergeCell ref="A8:C8"/>
    <mergeCell ref="D8:E8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26" customWidth="1" min="1" max="1"/>
    <col width="22" customWidth="1" min="2" max="2"/>
    <col width="22" customWidth="1" min="3" max="3"/>
    <col width="22" customWidth="1" min="4" max="4"/>
  </cols>
  <sheetData>
    <row r="1">
      <c r="A1" s="1" t="inlineStr">
        <is>
          <t>Anleitung – KAE Berechnungstool</t>
        </is>
      </c>
    </row>
    <row r="2"/>
    <row r="3">
      <c r="A3" s="34" t="inlineStr">
        <is>
          <t>Sheet</t>
        </is>
      </c>
      <c r="B3" s="34" t="inlineStr">
        <is>
          <t>Beschreibung</t>
        </is>
      </c>
      <c r="C3" s="23" t="n"/>
      <c r="D3" s="24" t="n"/>
    </row>
    <row r="4">
      <c r="A4" s="35" t="inlineStr">
        <is>
          <t>KAE Berechnung</t>
        </is>
      </c>
      <c r="B4" s="35" t="inlineStr">
        <is>
          <t>Erfassung der Mitarbeitenden mit Normallohn, Sollstunden und Ausfallstunden. Die Berechnung von anrechenbarem Verdienst, Verdienstausfall und KAE-Entschädigung erfolgt automatisch.</t>
        </is>
      </c>
      <c r="C4" s="23" t="n"/>
      <c r="D4" s="24" t="n"/>
    </row>
    <row r="5">
      <c r="A5" s="35" t="inlineStr">
        <is>
          <t>Dashboard</t>
        </is>
      </c>
      <c r="B5" s="35" t="inlineStr">
        <is>
          <t>Übersicht mit Kennzahlen (KPI) sowie Diagrammen zur KAE-Entschädigung pro Mitarbeiter und pro Abteilung.</t>
        </is>
      </c>
      <c r="C5" s="23" t="n"/>
      <c r="D5" s="24" t="n"/>
    </row>
    <row r="6">
      <c r="A6" s="35" t="inlineStr">
        <is>
          <t>Anleitung</t>
        </is>
      </c>
      <c r="B6" s="35" t="inlineStr">
        <is>
          <t>Diese Seite mit Erklärungen zu den einzelnen Spalten und Berechnungen.</t>
        </is>
      </c>
      <c r="C6" s="23" t="n"/>
      <c r="D6" s="24" t="n"/>
    </row>
    <row r="7"/>
    <row r="8">
      <c r="A8" s="21" t="inlineStr">
        <is>
          <t>Spaltenerklärung (Sheet 'KAE Berechnung'):</t>
        </is>
      </c>
    </row>
    <row r="9">
      <c r="A9" s="36" t="inlineStr">
        <is>
          <t>Beschäftigungsgrad</t>
        </is>
      </c>
      <c r="B9" s="35" t="inlineStr">
        <is>
          <t>Pensum des Mitarbeitenden in % vor der Kurzarbeit.</t>
        </is>
      </c>
      <c r="C9" s="23" t="n"/>
      <c r="D9" s="24" t="n"/>
    </row>
    <row r="10">
      <c r="A10" s="36" t="inlineStr">
        <is>
          <t>Normallohn Monat</t>
        </is>
      </c>
      <c r="B10" s="35" t="inlineStr">
        <is>
          <t>Vertraglicher AHV-pflichtiger Monatslohn vor Kurzarbeit.</t>
        </is>
      </c>
      <c r="C10" s="23" t="n"/>
      <c r="D10" s="24" t="n"/>
    </row>
    <row r="11">
      <c r="A11" s="36" t="inlineStr">
        <is>
          <t>Max. anrechenbarer Lohn</t>
        </is>
      </c>
      <c r="B11" s="35" t="inlineStr">
        <is>
          <t>Maximal versicherter Verdienst gemäss ALV: CHF 12'350.00 pro Monat (2026).</t>
        </is>
      </c>
      <c r="C11" s="23" t="n"/>
      <c r="D11" s="24" t="n"/>
    </row>
    <row r="12">
      <c r="A12" s="36" t="inlineStr">
        <is>
          <t>Anrechenbarer Verdienst</t>
        </is>
      </c>
      <c r="B12" s="35">
        <f>MIN(Normallohn, Max. anrechenbarer Lohn).</f>
        <v/>
      </c>
      <c r="C12" s="23" t="n"/>
      <c r="D12" s="24" t="n"/>
    </row>
    <row r="13">
      <c r="A13" s="36" t="inlineStr">
        <is>
          <t>Sollstunden</t>
        </is>
      </c>
      <c r="B13" s="35" t="inlineStr">
        <is>
          <t>Vereinbarte Arbeitsstunden pro Monat ohne Kurzarbeit.</t>
        </is>
      </c>
      <c r="C13" s="23" t="n"/>
      <c r="D13" s="24" t="n"/>
    </row>
    <row r="14">
      <c r="A14" s="36" t="inlineStr">
        <is>
          <t>Ausfallstunden</t>
        </is>
      </c>
      <c r="B14" s="35" t="inlineStr">
        <is>
          <t>Effektiv ausgefallene Arbeitsstunden wegen Kurzarbeit.</t>
        </is>
      </c>
      <c r="C14" s="23" t="n"/>
      <c r="D14" s="24" t="n"/>
    </row>
    <row r="15">
      <c r="A15" s="36" t="inlineStr">
        <is>
          <t>Ausfallanteil</t>
        </is>
      </c>
      <c r="B15" s="35">
        <f>Ausfallstunden / Sollstunden.</f>
        <v/>
      </c>
      <c r="C15" s="23" t="n"/>
      <c r="D15" s="24" t="n"/>
    </row>
    <row r="16">
      <c r="A16" s="36" t="inlineStr">
        <is>
          <t>Verdienstausfall</t>
        </is>
      </c>
      <c r="B16" s="35">
        <f>Anrechenbarer Verdienst * Ausfallanteil.</f>
        <v/>
      </c>
      <c r="C16" s="23" t="n"/>
      <c r="D16" s="24" t="n"/>
    </row>
    <row r="17">
      <c r="A17" s="36" t="inlineStr">
        <is>
          <t>KAE-Satz</t>
        </is>
      </c>
      <c r="B17" s="35" t="inlineStr">
        <is>
          <t>Gesetzlicher Entschädigungssatz von 80% des Verdienstausfalls.</t>
        </is>
      </c>
      <c r="C17" s="23" t="n"/>
      <c r="D17" s="24" t="n"/>
    </row>
    <row r="18">
      <c r="A18" s="36" t="inlineStr">
        <is>
          <t>KAE Entschädigung</t>
        </is>
      </c>
      <c r="B18" s="35">
        <f>Verdienstausfall * KAE-Satz.</f>
        <v/>
      </c>
      <c r="C18" s="23" t="n"/>
      <c r="D18" s="24" t="n"/>
    </row>
    <row r="19">
      <c r="A19" s="36" t="inlineStr">
        <is>
          <t>AG-Beitrag Sozialversicherungen</t>
        </is>
      </c>
      <c r="B19" s="35" t="inlineStr">
        <is>
          <t>Pauschale Rückerstattung von 8.17% der KAE-Entschädigung an Arbeitgeber.</t>
        </is>
      </c>
      <c r="C19" s="23" t="n"/>
      <c r="D19" s="24" t="n"/>
    </row>
    <row r="20">
      <c r="A20" s="36" t="inlineStr">
        <is>
          <t>Total KAE inkl. Sozialvers.</t>
        </is>
      </c>
      <c r="B20" s="35">
        <f>KAE Entschädigung + AG-Beitrag Sozialversicherungen.</f>
        <v/>
      </c>
      <c r="C20" s="23" t="n"/>
      <c r="D20" s="24" t="n"/>
    </row>
    <row r="21"/>
    <row r="22">
      <c r="A22" s="21" t="inlineStr">
        <is>
          <t>Rechtlicher Hinweis:</t>
        </is>
      </c>
    </row>
    <row r="23">
      <c r="A23" s="37" t="inlineStr">
        <is>
          <t>Diese Vorlage dient als Berechnungshilfe und ersetzt keine offizielle Abrechnung über das Portal der Arbeitslosenkasse (ALK). Massgebend sind die Angaben gemäss AVIG und AVIV sowie die Weisungen des SECO.</t>
        </is>
      </c>
    </row>
  </sheetData>
  <mergeCells count="18">
    <mergeCell ref="A1:D1"/>
    <mergeCell ref="B3:D3"/>
    <mergeCell ref="B4:D4"/>
    <mergeCell ref="B5:D5"/>
    <mergeCell ref="B6:D6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A23:D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2026-07-21T16:40:17Z</dcterms:created>
  <dcterms:modified xmlns:dcterms="http://purl.org/dc/terms/" xmlns:xsi="http://www.w3.org/2001/XMLSchema-instance" xsi:type="dcterms:W3CDTF">2026-07-21T16:40:17Z</dcterms:modified>
</cp:coreProperties>
</file>