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pothekenrechner" sheetId="1" state="visible" r:id="rId1"/>
    <sheet xmlns:r="http://schemas.openxmlformats.org/officeDocument/2006/relationships" name="Variantenvergleich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1" hidden="1">'Variantenvergleich'!$A$3:$AB$113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CHF #'##0.00"/>
    <numFmt numFmtId="165" formatCode="DD.MM.YYYY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C8102E"/>
      <sz val="11"/>
    </font>
    <font>
      <name val="Aptos"/>
      <b val="1"/>
      <color rgb="00FFFFFF"/>
      <sz val="10"/>
    </font>
    <font>
      <name val="Aptos"/>
      <b val="1"/>
      <color rgb="001F2937"/>
      <sz val="10"/>
    </font>
    <font>
      <name val="Aptos"/>
      <color rgb="001F2937"/>
      <sz val="10"/>
    </font>
    <font>
      <name val="Aptos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22C55E"/>
      </patternFill>
    </fill>
    <fill>
      <patternFill patternType="solid">
        <fgColor rgb="00F0FDF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3" fillId="3" borderId="1" pivotButton="0" quotePrefix="0" xfId="0"/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5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left" vertical="center" wrapText="1"/>
    </xf>
    <xf numFmtId="164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 wrapText="1"/>
    </xf>
    <xf numFmtId="166" fontId="5" fillId="7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4" fillId="7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5" fillId="0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left" vertical="center" wrapText="1"/>
    </xf>
    <xf numFmtId="164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1F2937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Kaufpreis und Hypothekarbetrag je Szenario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'Variantenvergleich'!F3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'Variantenvergleich'!$A$4:$A$113</f>
            </numRef>
          </cat>
          <val>
            <numRef>
              <f>'Variantenvergleich'!$F$4:$F$113</f>
            </numRef>
          </val>
        </ser>
        <ser>
          <idx val="1"/>
          <order val="1"/>
          <tx>
            <strRef>
              <f>'Variantenvergleich'!J3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'Variantenvergleich'!$A$4:$A$113</f>
            </numRef>
          </cat>
          <val>
            <numRef>
              <f>'Variantenvergleich'!$J$4:$J$113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Szenario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Monatliche Wohnkosten je Kundin/Kunde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'Variantenvergleich'!V3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'Variantenvergleich'!$C$4:$C$113</f>
            </numRef>
          </cat>
          <val>
            <numRef>
              <f>'Variantenvergleich'!$V$4:$V$113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Kundin/Kunde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Tragbarkeit erfüllt gegenüber nicht erfüllt</a:t>
            </a:r>
          </a:p>
        </rich>
      </tx>
    </title>
    <plotArea>
      <pieChart>
        <varyColors val="1"/>
        <ser>
          <idx val="0"/>
          <order val="0"/>
          <tx>
            <strRef>
              <f>'Dashboard'!I12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'Dashboard'!$H$13:$H$14</f>
            </numRef>
          </cat>
          <val>
            <numRef>
              <f>'Dashboard'!$I$13:$I$14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Restschuld über 15 Jahre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'Dashboard'!O12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'Dashboard'!$N$13:$N$27</f>
            </numRef>
          </cat>
          <val>
            <numRef>
              <f>'Dashboard'!$O$13:$O$27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Jahr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3</row>
      <rowOff>0</rowOff>
    </from>
    <ext cx="36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11</col>
      <colOff>0</colOff>
      <row>19</row>
      <rowOff>0</rowOff>
    </from>
    <ext cx="360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31" customWidth="1" min="2" max="2"/>
    <col width="3" customWidth="1" min="3" max="3"/>
    <col width="3" customWidth="1" min="4" max="4"/>
    <col width="19" customWidth="1" min="5" max="5"/>
    <col width="3" customWidth="1" min="6" max="6"/>
    <col width="3" customWidth="1" min="7" max="7"/>
    <col width="34" customWidth="1" min="8" max="8"/>
    <col width="3" customWidth="1" min="9" max="9"/>
    <col width="3" customWidth="1" min="10" max="10"/>
    <col width="22" customWidth="1" min="11" max="11"/>
  </cols>
  <sheetData>
    <row r="1" ht="28" customHeight="1">
      <c r="A1" s="1" t="inlineStr">
        <is>
          <t>Hypothekenrechner Schweiz</t>
        </is>
      </c>
    </row>
    <row r="2">
      <c r="A2" s="2" t="inlineStr">
        <is>
          <t>Einzelberechnung für Wohneigentum mit Tragbarkeit und Amortisation</t>
        </is>
      </c>
    </row>
    <row r="3">
      <c r="B3" s="3" t="inlineStr">
        <is>
          <t>Eingaben</t>
        </is>
      </c>
      <c r="C3" s="4" t="n"/>
      <c r="D3" s="4" t="n"/>
      <c r="E3" s="4" t="n"/>
      <c r="H3" s="3" t="inlineStr">
        <is>
          <t>Resultate</t>
        </is>
      </c>
      <c r="I3" s="4" t="n"/>
      <c r="J3" s="4" t="n"/>
      <c r="K3" s="4" t="n"/>
    </row>
    <row r="4"/>
    <row r="5">
      <c r="B5" s="5" t="inlineStr">
        <is>
          <t>Kundin/Kunde</t>
        </is>
      </c>
      <c r="C5" s="6" t="n"/>
      <c r="D5" s="6" t="n"/>
      <c r="E5" s="7" t="inlineStr">
        <is>
          <t>Andrea Müller</t>
        </is>
      </c>
      <c r="H5" s="5" t="inlineStr">
        <is>
          <t>Gesamte Eigenmittel</t>
        </is>
      </c>
      <c r="I5" s="6" t="n"/>
      <c r="J5" s="6" t="n"/>
      <c r="K5" s="41">
        <f>IF(COUNTA('Hypothekenrechner'!$E$9:$E$11)=0,"",SUM('Hypothekenrechner'!$E$10,'Hypothekenrechner'!$E$11))</f>
        <v/>
      </c>
    </row>
    <row r="6">
      <c r="B6" s="5" t="inlineStr">
        <is>
          <t>Wohnort</t>
        </is>
      </c>
      <c r="C6" s="6" t="n"/>
      <c r="D6" s="6" t="n"/>
      <c r="E6" s="7" t="inlineStr">
        <is>
          <t>Zürich</t>
        </is>
      </c>
      <c r="H6" s="5" t="inlineStr">
        <is>
          <t>Maximal mögliche Hypothek</t>
        </is>
      </c>
      <c r="I6" s="6" t="n"/>
      <c r="J6" s="6" t="n"/>
      <c r="K6" s="41">
        <f>IF('Hypothekenrechner'!$K$5="","",'Hypothekenrechner'!$E$9-'Hypothekenrechner'!$K$5)</f>
        <v/>
      </c>
    </row>
    <row r="7">
      <c r="B7" s="5" t="inlineStr">
        <is>
          <t>Kanton</t>
        </is>
      </c>
      <c r="C7" s="6" t="n"/>
      <c r="D7" s="6" t="n"/>
      <c r="E7" s="7" t="inlineStr">
        <is>
          <t>ZH</t>
        </is>
      </c>
      <c r="H7" s="5" t="inlineStr">
        <is>
          <t>Hypothekarbetrag</t>
        </is>
      </c>
      <c r="I7" s="6" t="n"/>
      <c r="J7" s="6" t="n"/>
      <c r="K7" s="41">
        <f>IF('Hypothekenrechner'!$K$6="","",'Hypothekenrechner'!$K$6)</f>
        <v/>
      </c>
    </row>
    <row r="8">
      <c r="B8" s="5" t="inlineStr">
        <is>
          <t>Berechnungsdatum</t>
        </is>
      </c>
      <c r="C8" s="6" t="n"/>
      <c r="D8" s="6" t="n"/>
      <c r="E8" s="9" t="n">
        <v>46276</v>
      </c>
      <c r="H8" s="5" t="inlineStr">
        <is>
          <t>Belehnungsgrad</t>
        </is>
      </c>
      <c r="I8" s="6" t="n"/>
      <c r="J8" s="6" t="n"/>
      <c r="K8" s="42">
        <f>IFERROR('Hypothekenrechner'!$K$7/'Hypothekenrechner'!$E$9,"")</f>
        <v/>
      </c>
    </row>
    <row r="9">
      <c r="B9" s="5" t="inlineStr">
        <is>
          <t>Kaufpreis Immobilie</t>
        </is>
      </c>
      <c r="C9" s="6" t="n"/>
      <c r="D9" s="6" t="n"/>
      <c r="E9" s="43" t="n">
        <v>1000000</v>
      </c>
      <c r="H9" s="5" t="inlineStr">
        <is>
          <t>1. Hypothek maximal 65 %</t>
        </is>
      </c>
      <c r="I9" s="6" t="n"/>
      <c r="J9" s="6" t="n"/>
      <c r="K9" s="41">
        <f>IF('Hypothekenrechner'!$K$7="","",MIN('Hypothekenrechner'!$K$7,'Hypothekenrechner'!$E$9*65%))</f>
        <v/>
      </c>
    </row>
    <row r="10">
      <c r="B10" s="5" t="inlineStr">
        <is>
          <t>Eigenmittel</t>
        </is>
      </c>
      <c r="C10" s="6" t="n"/>
      <c r="D10" s="6" t="n"/>
      <c r="E10" s="43" t="n">
        <v>250000</v>
      </c>
      <c r="H10" s="5" t="inlineStr">
        <is>
          <t>2. Hypothek</t>
        </is>
      </c>
      <c r="I10" s="6" t="n"/>
      <c r="J10" s="6" t="n"/>
      <c r="K10" s="41">
        <f>IF('Hypothekenrechner'!$K$7="","",MAX(0,'Hypothekenrechner'!$K$7-'Hypothekenrechner'!$K$9))</f>
        <v/>
      </c>
    </row>
    <row r="11">
      <c r="B11" s="5" t="inlineStr">
        <is>
          <t>Säule 3a / weitere Eigenmittel</t>
        </is>
      </c>
      <c r="C11" s="6" t="n"/>
      <c r="D11" s="6" t="n"/>
      <c r="E11" s="43" t="n">
        <v>50000</v>
      </c>
      <c r="H11" s="5" t="inlineStr">
        <is>
          <t>Jährliche Zinskosten effektiv</t>
        </is>
      </c>
      <c r="I11" s="6" t="n"/>
      <c r="J11" s="6" t="n"/>
      <c r="K11" s="41">
        <f>IF('Hypothekenrechner'!$K$7="","",'Hypothekenrechner'!$K$7*'Hypothekenrechner'!$E$13)</f>
        <v/>
      </c>
    </row>
    <row r="12">
      <c r="B12" s="5" t="inlineStr">
        <is>
          <t>Bruttojahreseinkommen</t>
        </is>
      </c>
      <c r="C12" s="6" t="n"/>
      <c r="D12" s="6" t="n"/>
      <c r="E12" s="43" t="n">
        <v>180000</v>
      </c>
      <c r="H12" s="5" t="inlineStr">
        <is>
          <t>Jährliche Amortisation</t>
        </is>
      </c>
      <c r="I12" s="6" t="n"/>
      <c r="J12" s="6" t="n"/>
      <c r="K12" s="41">
        <f>IF('Hypothekenrechner'!$K$10="","",IF('Hypothekenrechner'!$K$10&gt;0,IFERROR('Hypothekenrechner'!$K$10/'Hypothekenrechner'!$E$15,0),0))</f>
        <v/>
      </c>
    </row>
    <row r="13">
      <c r="B13" s="5" t="inlineStr">
        <is>
          <t>Zinssatz Hypothek effektiv</t>
        </is>
      </c>
      <c r="C13" s="6" t="n"/>
      <c r="D13" s="6" t="n"/>
      <c r="E13" s="44" t="n">
        <v>0.0195</v>
      </c>
      <c r="H13" s="5" t="inlineStr">
        <is>
          <t>Jährliche Nebenkosten</t>
        </is>
      </c>
      <c r="I13" s="6" t="n"/>
      <c r="J13" s="6" t="n"/>
      <c r="K13" s="41">
        <f>IF('Hypothekenrechner'!$E$9="","",'Hypothekenrechner'!$E$9*'Hypothekenrechner'!$E$16)</f>
        <v/>
      </c>
    </row>
    <row r="14">
      <c r="B14" s="5" t="inlineStr">
        <is>
          <t>Kalkulatorischer Zinssatz</t>
        </is>
      </c>
      <c r="C14" s="6" t="n"/>
      <c r="D14" s="6" t="n"/>
      <c r="E14" s="44" t="n">
        <v>0.05</v>
      </c>
      <c r="H14" s="5" t="inlineStr">
        <is>
          <t>Jährliche Wohnkosten effektiv</t>
        </is>
      </c>
      <c r="I14" s="6" t="n"/>
      <c r="J14" s="6" t="n"/>
      <c r="K14" s="41">
        <f>IF('Hypothekenrechner'!$K$11="","",SUM('Hypothekenrechner'!$K$11:'Hypothekenrechner'!$K$13))</f>
        <v/>
      </c>
    </row>
    <row r="15">
      <c r="B15" s="5" t="inlineStr">
        <is>
          <t>Amortisationsdauer 2. Hypothek</t>
        </is>
      </c>
      <c r="C15" s="6" t="n"/>
      <c r="D15" s="6" t="n"/>
      <c r="E15" s="13" t="n">
        <v>15</v>
      </c>
      <c r="H15" s="5" t="inlineStr">
        <is>
          <t>Monatliche Wohnkosten effektiv</t>
        </is>
      </c>
      <c r="I15" s="6" t="n"/>
      <c r="J15" s="6" t="n"/>
      <c r="K15" s="41">
        <f>IF('Hypothekenrechner'!$K$14="","",IFERROR('Hypothekenrechner'!$K$14/12,0))</f>
        <v/>
      </c>
    </row>
    <row r="16">
      <c r="B16" s="5" t="inlineStr">
        <is>
          <t>Jährliche Nebenkosten</t>
        </is>
      </c>
      <c r="C16" s="6" t="n"/>
      <c r="D16" s="6" t="n"/>
      <c r="E16" s="44" t="n">
        <v>0.007</v>
      </c>
      <c r="H16" s="5" t="inlineStr">
        <is>
          <t>Tragbarkeit effektiv</t>
        </is>
      </c>
      <c r="I16" s="6" t="n"/>
      <c r="J16" s="6" t="n"/>
      <c r="K16" s="42">
        <f>IF('Hypothekenrechner'!$K$14="","",IFERROR('Hypothekenrechner'!$K$14/'Hypothekenrechner'!$E$12,0))</f>
        <v/>
      </c>
    </row>
    <row r="17">
      <c r="B17" s="5" t="inlineStr">
        <is>
          <t>Personen im Haushalt</t>
        </is>
      </c>
      <c r="C17" s="6" t="n"/>
      <c r="D17" s="6" t="n"/>
      <c r="E17" s="13" t="n">
        <v>2</v>
      </c>
      <c r="H17" s="5" t="inlineStr">
        <is>
          <t>Tragbarkeitsprüfung effektiv</t>
        </is>
      </c>
      <c r="I17" s="6" t="n"/>
      <c r="J17" s="6" t="n"/>
      <c r="K17" s="14">
        <f>IF('Hypothekenrechner'!$K$16="","",IF('Hypothekenrechner'!$K$16&lt;=33%,"Tragbarkeit erfüllt","Tragbarkeit überschritten"))</f>
        <v/>
      </c>
    </row>
    <row r="18">
      <c r="H18" s="5" t="inlineStr">
        <is>
          <t>Eigenmittelquote</t>
        </is>
      </c>
      <c r="I18" s="6" t="n"/>
      <c r="J18" s="6" t="n"/>
      <c r="K18" s="42">
        <f>IFERROR('Hypothekenrechner'!$K$5/'Hypothekenrechner'!$E$9,"")</f>
        <v/>
      </c>
    </row>
    <row r="19">
      <c r="H19" s="5" t="inlineStr">
        <is>
          <t>Mindest-Eigenmittelprüfung</t>
        </is>
      </c>
      <c r="I19" s="6" t="n"/>
      <c r="J19" s="6" t="n"/>
      <c r="K19" s="14">
        <f>IF('Hypothekenrechner'!$K$18="","",IF('Hypothekenrechner'!$K$18&gt;=20%,"Eigenmittel ausreichend","Zusätzliche Eigenmittel erforderlich"))</f>
        <v/>
      </c>
    </row>
    <row r="20">
      <c r="H20" s="5" t="inlineStr">
        <is>
          <t>Kalkulatorische jährliche Zinskosten</t>
        </is>
      </c>
      <c r="I20" s="6" t="n"/>
      <c r="J20" s="6" t="n"/>
      <c r="K20" s="41">
        <f>IF('Hypothekenrechner'!$K$7="","",'Hypothekenrechner'!$K$7*'Hypothekenrechner'!$E$14)</f>
        <v/>
      </c>
    </row>
    <row r="21">
      <c r="H21" s="5" t="inlineStr">
        <is>
          <t>Kalkulatorische jährliche Wohnkosten</t>
        </is>
      </c>
      <c r="I21" s="6" t="n"/>
      <c r="J21" s="6" t="n"/>
      <c r="K21" s="41">
        <f>IF('Hypothekenrechner'!$K$20="","",SUM('Hypothekenrechner'!$K$20,'Hypothekenrechner'!$K$12,'Hypothekenrechner'!$K$13))</f>
        <v/>
      </c>
    </row>
    <row r="22">
      <c r="H22" s="5" t="inlineStr">
        <is>
          <t>Kalkulatorische Tragbarkeit</t>
        </is>
      </c>
      <c r="I22" s="6" t="n"/>
      <c r="J22" s="6" t="n"/>
      <c r="K22" s="42">
        <f>IF('Hypothekenrechner'!$K$21="","",IFERROR('Hypothekenrechner'!$K$21/'Hypothekenrechner'!$E$12,0))</f>
        <v/>
      </c>
    </row>
    <row r="23">
      <c r="H23" s="5" t="inlineStr">
        <is>
          <t>Kalkulatorische Prüfung</t>
        </is>
      </c>
      <c r="I23" s="6" t="n"/>
      <c r="J23" s="6" t="n"/>
      <c r="K23" s="14">
        <f>IF('Hypothekenrechner'!$K$22="","",IF('Hypothekenrechner'!$K$22&lt;=33%,"Tragbarkeit erfüllt","Tragbarkeit überschritten"))</f>
        <v/>
      </c>
    </row>
  </sheetData>
  <mergeCells count="1">
    <mergeCell ref="A1:K1"/>
  </mergeCells>
  <conditionalFormatting sqref="K17">
    <cfRule type="expression" priority="1" dxfId="0" stopIfTrue="1">
      <formula>$K17="Tragbarkeit überschritten"</formula>
    </cfRule>
  </conditionalFormatting>
  <conditionalFormatting sqref="K19">
    <cfRule type="expression" priority="2" dxfId="0" stopIfTrue="1">
      <formula>$K19="Zusätzliche Eigenmittel erforderlich"</formula>
    </cfRule>
  </conditionalFormatting>
  <conditionalFormatting sqref="K23">
    <cfRule type="expression" priority="3" dxfId="0" stopIfTrue="1">
      <formula>$K23="Tragbarkeit überschritten"</formula>
    </cfRule>
  </conditionalFormatting>
  <dataValidations count="7">
    <dataValidation sqref="E7" showErrorMessage="1" showInputMessage="1" allowBlank="1" type="list">
      <formula1>"ZH,BE,GE,BS,VD,LU,SG,TI"</formula1>
    </dataValidation>
    <dataValidation sqref="E8" showErrorMessage="1" showInputMessage="1" allowBlank="1" type="date" operator="between">
      <formula1>1900-01-01</formula1>
      <formula2>2100-12-31</formula2>
    </dataValidation>
    <dataValidation sqref="E9:E12" showErrorMessage="1" showInputMessage="1" allowBlank="1" type="decimal" operator="between">
      <formula1>0</formula1>
      <formula2>10000000</formula2>
    </dataValidation>
    <dataValidation sqref="E13:E14" showErrorMessage="1" showInputMessage="1" allowBlank="1" type="decimal" operator="between">
      <formula1>0</formula1>
      <formula2>0.20</formula2>
    </dataValidation>
    <dataValidation sqref="E15" showErrorMessage="1" showInputMessage="1" allowBlank="1" type="whole" operator="between">
      <formula1>1</formula1>
      <formula2>40</formula2>
    </dataValidation>
    <dataValidation sqref="E16" showErrorMessage="1" showInputMessage="1" allowBlank="1" type="decimal" operator="between">
      <formula1>0</formula1>
      <formula2>0.10</formula2>
    </dataValidation>
    <dataValidation sqref="E17" showErrorMessage="1" showInputMessage="1" allowBlank="1" type="whole" operator="between">
      <formula1>1</formula1>
      <formula2>12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1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1" customWidth="1" min="3" max="3"/>
    <col width="17" customWidth="1" min="4" max="4"/>
    <col width="10" customWidth="1" min="5" max="5"/>
    <col width="16" customWidth="1" min="6" max="6"/>
    <col width="15" customWidth="1" min="7" max="7"/>
    <col width="14" customWidth="1" min="8" max="8"/>
    <col width="20" customWidth="1" min="9" max="9"/>
    <col width="18" customWidth="1" min="10" max="10"/>
    <col width="16" customWidth="1" min="11" max="11"/>
    <col width="20" customWidth="1" min="12" max="12"/>
    <col width="19" customWidth="1" min="13" max="13"/>
    <col width="16" customWidth="1" min="14" max="14"/>
    <col width="15" customWidth="1" min="15" max="15"/>
    <col width="16" customWidth="1" min="16" max="16"/>
    <col width="16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4" customWidth="1" min="23" max="23"/>
    <col width="18" customWidth="1" min="24" max="24"/>
    <col width="23" customWidth="1" min="25" max="25"/>
    <col width="23" customWidth="1" min="26" max="26"/>
    <col width="21" customWidth="1" min="27" max="27"/>
    <col width="20" customWidth="1" min="28" max="28"/>
    <col width="3" customWidth="1" min="29" max="29"/>
    <col width="12" customWidth="1" min="30" max="30"/>
    <col width="21" customWidth="1" min="31" max="31"/>
    <col width="35" customWidth="1" min="32" max="32"/>
  </cols>
  <sheetData>
    <row r="1" ht="28" customHeight="1">
      <c r="A1" s="1" t="inlineStr">
        <is>
          <t>Variantenvergleich Schweizer Hypotheken</t>
        </is>
      </c>
    </row>
    <row r="2">
      <c r="A2" s="2" t="inlineStr">
        <is>
          <t>Vergleich von Finanzierungssituationen mit effektiver und kalkulatorischer Tragbarkeit</t>
        </is>
      </c>
    </row>
    <row r="3" ht="38" customHeight="1">
      <c r="A3" s="15" t="inlineStr">
        <is>
          <t>Szenario-ID</t>
        </is>
      </c>
      <c r="B3" s="15" t="inlineStr">
        <is>
          <t>Berechnungsdatum</t>
        </is>
      </c>
      <c r="C3" s="15" t="inlineStr">
        <is>
          <t>Kundin/Kunde</t>
        </is>
      </c>
      <c r="D3" s="15" t="inlineStr">
        <is>
          <t>Wohnort</t>
        </is>
      </c>
      <c r="E3" s="15" t="inlineStr">
        <is>
          <t>Kanton</t>
        </is>
      </c>
      <c r="F3" s="15" t="inlineStr">
        <is>
          <t>Kaufpreis</t>
        </is>
      </c>
      <c r="G3" s="15" t="inlineStr">
        <is>
          <t>Eigenmittel</t>
        </is>
      </c>
      <c r="H3" s="15" t="inlineStr">
        <is>
          <t>Säule 3a</t>
        </is>
      </c>
      <c r="I3" s="15" t="inlineStr">
        <is>
          <t>Bruttojahreseinkommen</t>
        </is>
      </c>
      <c r="J3" s="15" t="inlineStr">
        <is>
          <t>Hypothekarbetrag</t>
        </is>
      </c>
      <c r="K3" s="15" t="inlineStr">
        <is>
          <t>Effektiver Zinssatz</t>
        </is>
      </c>
      <c r="L3" s="15" t="inlineStr">
        <is>
          <t>Kalkulatorischer Zinssatz</t>
        </is>
      </c>
      <c r="M3" s="15" t="inlineStr">
        <is>
          <t>Amortisationsdauer Jahre</t>
        </is>
      </c>
      <c r="N3" s="15" t="inlineStr">
        <is>
          <t>Nebenkostensatz</t>
        </is>
      </c>
      <c r="O3" s="15" t="inlineStr">
        <is>
          <t>Belehnungsgrad</t>
        </is>
      </c>
      <c r="P3" s="15" t="inlineStr">
        <is>
          <t>1. Hypothek</t>
        </is>
      </c>
      <c r="Q3" s="15" t="inlineStr">
        <is>
          <t>2. Hypothek</t>
        </is>
      </c>
      <c r="R3" s="15" t="inlineStr">
        <is>
          <t>Jährliche Zinskosten</t>
        </is>
      </c>
      <c r="S3" s="15" t="inlineStr">
        <is>
          <t>Jährliche Amortisation</t>
        </is>
      </c>
      <c r="T3" s="15" t="inlineStr">
        <is>
          <t>Jährliche Nebenkosten</t>
        </is>
      </c>
      <c r="U3" s="15" t="inlineStr">
        <is>
          <t>Jährliche Wohnkosten</t>
        </is>
      </c>
      <c r="V3" s="15" t="inlineStr">
        <is>
          <t>Monatliche Wohnkosten</t>
        </is>
      </c>
      <c r="W3" s="15" t="inlineStr">
        <is>
          <t>Tragbarkeit</t>
        </is>
      </c>
      <c r="X3" s="15" t="inlineStr">
        <is>
          <t>Tragbarkeit Status</t>
        </is>
      </c>
      <c r="Y3" s="15" t="inlineStr">
        <is>
          <t>Empfehlung</t>
        </is>
      </c>
      <c r="Z3" s="15" t="inlineStr">
        <is>
          <t>Kantonaler Richtwert Nebenkosten</t>
        </is>
      </c>
      <c r="AA3" s="15" t="inlineStr">
        <is>
          <t>Kalkulatorische Tragbarkeit</t>
        </is>
      </c>
      <c r="AB3" s="15" t="inlineStr">
        <is>
          <t>Kalkulatorische Prüfung</t>
        </is>
      </c>
      <c r="AD3" s="16" t="inlineStr">
        <is>
          <t>Kanton</t>
        </is>
      </c>
      <c r="AE3" s="16" t="inlineStr">
        <is>
          <t>Richtwert Nebenkosten</t>
        </is>
      </c>
      <c r="AF3" s="16" t="inlineStr">
        <is>
          <t>Hinweis</t>
        </is>
      </c>
    </row>
    <row r="4">
      <c r="A4" s="7" t="inlineStr">
        <is>
          <t>S-2026-01</t>
        </is>
      </c>
      <c r="B4" s="17" t="n">
        <v>46037</v>
      </c>
      <c r="C4" s="7" t="inlineStr">
        <is>
          <t>Andrea Müller</t>
        </is>
      </c>
      <c r="D4" s="7" t="inlineStr">
        <is>
          <t>Zürich</t>
        </is>
      </c>
      <c r="E4" s="7" t="inlineStr">
        <is>
          <t>ZH</t>
        </is>
      </c>
      <c r="F4" s="43" t="n">
        <v>1000000</v>
      </c>
      <c r="G4" s="43" t="n">
        <v>250000</v>
      </c>
      <c r="H4" s="43" t="n">
        <v>50000</v>
      </c>
      <c r="I4" s="43" t="n">
        <v>180000</v>
      </c>
      <c r="J4" s="45">
        <f>IF('Variantenvergleich'!$A4="","",'Variantenvergleich'!$F4-'Variantenvergleich'!$G4-'Variantenvergleich'!$H4)</f>
        <v/>
      </c>
      <c r="K4" s="44" t="n">
        <v>0.0195</v>
      </c>
      <c r="L4" s="44" t="n">
        <v>0.05</v>
      </c>
      <c r="M4" s="13" t="n">
        <v>15</v>
      </c>
      <c r="N4" s="44" t="n">
        <v>0.007</v>
      </c>
      <c r="O4" s="46">
        <f>IF('Variantenvergleich'!$A4="","",IFERROR('Variantenvergleich'!$J4/'Variantenvergleich'!$F4,0))</f>
        <v/>
      </c>
      <c r="P4" s="45">
        <f>IF('Variantenvergleich'!$A4="","",MIN('Variantenvergleich'!$J4,'Variantenvergleich'!$F4*65%))</f>
        <v/>
      </c>
      <c r="Q4" s="45">
        <f>IF('Variantenvergleich'!$A4="","",MAX(0,'Variantenvergleich'!$J4-'Variantenvergleich'!$P4))</f>
        <v/>
      </c>
      <c r="R4" s="45">
        <f>IF('Variantenvergleich'!$A4="","",'Variantenvergleich'!$J4*'Variantenvergleich'!$K4)</f>
        <v/>
      </c>
      <c r="S4" s="45">
        <f>IF('Variantenvergleich'!$A4="","",IF('Variantenvergleich'!$Q4&gt;0,IFERROR('Variantenvergleich'!$Q4/'Variantenvergleich'!$M4,0),0))</f>
        <v/>
      </c>
      <c r="T4" s="45">
        <f>IF('Variantenvergleich'!$A4="","",'Variantenvergleich'!$F4*'Variantenvergleich'!$N4)</f>
        <v/>
      </c>
      <c r="U4" s="45">
        <f>IF('Variantenvergleich'!$A4="","",SUM('Variantenvergleich'!$R4:'Variantenvergleich'!$T4))</f>
        <v/>
      </c>
      <c r="V4" s="45">
        <f>IF('Variantenvergleich'!$A4="","",IFERROR('Variantenvergleich'!$U4/12,0))</f>
        <v/>
      </c>
      <c r="W4" s="46">
        <f>IF('Variantenvergleich'!$A4="","",IFERROR('Variantenvergleich'!$U4/'Variantenvergleich'!$I4,0))</f>
        <v/>
      </c>
      <c r="X4" s="20">
        <f>IF('Variantenvergleich'!$A4="","",IF('Variantenvergleich'!$W4&lt;=33%,"Erfüllt","Nicht erfüllt"))</f>
        <v/>
      </c>
      <c r="Y4" s="20">
        <f>IF('Variantenvergleich'!$A4="","",IF(AND('Variantenvergleich'!$W4&lt;=33%,'Variantenvergleich'!$O4&lt;=80%),"Finanzierung realistisch","Finanzierung prüfen"))</f>
        <v/>
      </c>
      <c r="Z4" s="46">
        <f>IF('Variantenvergleich'!$A4="","",IFERROR(VLOOKUP('Variantenvergleich'!$E4,'Variantenvergleich'!$AD$4:$AF$12,2,FALSE),""))</f>
        <v/>
      </c>
      <c r="AA4" s="46">
        <f>IF('Variantenvergleich'!$A4="","",IFERROR((('Variantenvergleich'!$J4*'Variantenvergleich'!$L4)+'Variantenvergleich'!$S4+'Variantenvergleich'!$T4)/'Variantenvergleich'!$I4,0))</f>
        <v/>
      </c>
      <c r="AB4" s="20">
        <f>IF('Variantenvergleich'!$A4="","",IF('Variantenvergleich'!$AA4&lt;=33%,"Erfüllt","Nicht erfüllt"))</f>
        <v/>
      </c>
      <c r="AD4" s="21" t="inlineStr">
        <is>
          <t>ZH</t>
        </is>
      </c>
      <c r="AE4" s="47" t="n">
        <v>0.007</v>
      </c>
      <c r="AF4" s="21" t="inlineStr">
        <is>
          <t>Richtwert für Eigentumswohnungen</t>
        </is>
      </c>
    </row>
    <row r="5">
      <c r="A5" s="7" t="inlineStr">
        <is>
          <t>S-2026-02</t>
        </is>
      </c>
      <c r="B5" s="17" t="n">
        <v>46065</v>
      </c>
      <c r="C5" s="7" t="inlineStr">
        <is>
          <t>Markus Keller</t>
        </is>
      </c>
      <c r="D5" s="7" t="inlineStr">
        <is>
          <t>Bern</t>
        </is>
      </c>
      <c r="E5" s="7" t="inlineStr">
        <is>
          <t>BE</t>
        </is>
      </c>
      <c r="F5" s="43" t="n">
        <v>850000</v>
      </c>
      <c r="G5" s="43" t="n">
        <v>180000</v>
      </c>
      <c r="H5" s="43" t="n">
        <v>20000</v>
      </c>
      <c r="I5" s="43" t="n">
        <v>110000</v>
      </c>
      <c r="J5" s="48">
        <f>IF('Variantenvergleich'!$A5="","",'Variantenvergleich'!$F5-'Variantenvergleich'!$G5-'Variantenvergleich'!$H5)</f>
        <v/>
      </c>
      <c r="K5" s="44" t="n">
        <v>0.021</v>
      </c>
      <c r="L5" s="44" t="n">
        <v>0.05</v>
      </c>
      <c r="M5" s="13" t="n">
        <v>15</v>
      </c>
      <c r="N5" s="44" t="n">
        <v>0.007</v>
      </c>
      <c r="O5" s="49">
        <f>IF('Variantenvergleich'!$A5="","",IFERROR('Variantenvergleich'!$J5/'Variantenvergleich'!$F5,0))</f>
        <v/>
      </c>
      <c r="P5" s="48">
        <f>IF('Variantenvergleich'!$A5="","",MIN('Variantenvergleich'!$J5,'Variantenvergleich'!$F5*65%))</f>
        <v/>
      </c>
      <c r="Q5" s="48">
        <f>IF('Variantenvergleich'!$A5="","",MAX(0,'Variantenvergleich'!$J5-'Variantenvergleich'!$P5))</f>
        <v/>
      </c>
      <c r="R5" s="48">
        <f>IF('Variantenvergleich'!$A5="","",'Variantenvergleich'!$J5*'Variantenvergleich'!$K5)</f>
        <v/>
      </c>
      <c r="S5" s="48">
        <f>IF('Variantenvergleich'!$A5="","",IF('Variantenvergleich'!$Q5&gt;0,IFERROR('Variantenvergleich'!$Q5/'Variantenvergleich'!$M5,0),0))</f>
        <v/>
      </c>
      <c r="T5" s="48">
        <f>IF('Variantenvergleich'!$A5="","",'Variantenvergleich'!$F5*'Variantenvergleich'!$N5)</f>
        <v/>
      </c>
      <c r="U5" s="48">
        <f>IF('Variantenvergleich'!$A5="","",SUM('Variantenvergleich'!$R5:'Variantenvergleich'!$T5))</f>
        <v/>
      </c>
      <c r="V5" s="48">
        <f>IF('Variantenvergleich'!$A5="","",IFERROR('Variantenvergleich'!$U5/12,0))</f>
        <v/>
      </c>
      <c r="W5" s="49">
        <f>IF('Variantenvergleich'!$A5="","",IFERROR('Variantenvergleich'!$U5/'Variantenvergleich'!$I5,0))</f>
        <v/>
      </c>
      <c r="X5" s="25">
        <f>IF('Variantenvergleich'!$A5="","",IF('Variantenvergleich'!$W5&lt;=33%,"Erfüllt","Nicht erfüllt"))</f>
        <v/>
      </c>
      <c r="Y5" s="25">
        <f>IF('Variantenvergleich'!$A5="","",IF(AND('Variantenvergleich'!$W5&lt;=33%,'Variantenvergleich'!$O5&lt;=80%),"Finanzierung realistisch","Finanzierung prüfen"))</f>
        <v/>
      </c>
      <c r="Z5" s="49">
        <f>IF('Variantenvergleich'!$A5="","",IFERROR(VLOOKUP('Variantenvergleich'!$E5,'Variantenvergleich'!$AD$4:$AF$12,2,FALSE),""))</f>
        <v/>
      </c>
      <c r="AA5" s="49">
        <f>IF('Variantenvergleich'!$A5="","",IFERROR((('Variantenvergleich'!$J5*'Variantenvergleich'!$L5)+'Variantenvergleich'!$S5+'Variantenvergleich'!$T5)/'Variantenvergleich'!$I5,0))</f>
        <v/>
      </c>
      <c r="AB5" s="25">
        <f>IF('Variantenvergleich'!$A5="","",IF('Variantenvergleich'!$AA5&lt;=33%,"Erfüllt","Nicht erfüllt"))</f>
        <v/>
      </c>
      <c r="AD5" s="26" t="inlineStr">
        <is>
          <t>BE</t>
        </is>
      </c>
      <c r="AE5" s="50" t="n">
        <v>0.007</v>
      </c>
      <c r="AF5" s="26" t="inlineStr">
        <is>
          <t>Richtwert für Wohneigentum</t>
        </is>
      </c>
    </row>
    <row r="6">
      <c r="A6" s="7" t="inlineStr">
        <is>
          <t>S-2026-03</t>
        </is>
      </c>
      <c r="B6" s="17" t="n">
        <v>46099</v>
      </c>
      <c r="C6" s="7" t="inlineStr">
        <is>
          <t>Sandra Meier</t>
        </is>
      </c>
      <c r="D6" s="7" t="inlineStr">
        <is>
          <t>Genf</t>
        </is>
      </c>
      <c r="E6" s="7" t="inlineStr">
        <is>
          <t>GE</t>
        </is>
      </c>
      <c r="F6" s="43" t="n">
        <v>1450000</v>
      </c>
      <c r="G6" s="43" t="n">
        <v>360000</v>
      </c>
      <c r="H6" s="43" t="n">
        <v>60000</v>
      </c>
      <c r="I6" s="43" t="n">
        <v>155000</v>
      </c>
      <c r="J6" s="45">
        <f>IF('Variantenvergleich'!$A6="","",'Variantenvergleich'!$F6-'Variantenvergleich'!$G6-'Variantenvergleich'!$H6)</f>
        <v/>
      </c>
      <c r="K6" s="44" t="n">
        <v>0.0235</v>
      </c>
      <c r="L6" s="44" t="n">
        <v>0.05</v>
      </c>
      <c r="M6" s="13" t="n">
        <v>15</v>
      </c>
      <c r="N6" s="44" t="n">
        <v>0.008</v>
      </c>
      <c r="O6" s="46">
        <f>IF('Variantenvergleich'!$A6="","",IFERROR('Variantenvergleich'!$J6/'Variantenvergleich'!$F6,0))</f>
        <v/>
      </c>
      <c r="P6" s="45">
        <f>IF('Variantenvergleich'!$A6="","",MIN('Variantenvergleich'!$J6,'Variantenvergleich'!$F6*65%))</f>
        <v/>
      </c>
      <c r="Q6" s="45">
        <f>IF('Variantenvergleich'!$A6="","",MAX(0,'Variantenvergleich'!$J6-'Variantenvergleich'!$P6))</f>
        <v/>
      </c>
      <c r="R6" s="45">
        <f>IF('Variantenvergleich'!$A6="","",'Variantenvergleich'!$J6*'Variantenvergleich'!$K6)</f>
        <v/>
      </c>
      <c r="S6" s="45">
        <f>IF('Variantenvergleich'!$A6="","",IF('Variantenvergleich'!$Q6&gt;0,IFERROR('Variantenvergleich'!$Q6/'Variantenvergleich'!$M6,0),0))</f>
        <v/>
      </c>
      <c r="T6" s="45">
        <f>IF('Variantenvergleich'!$A6="","",'Variantenvergleich'!$F6*'Variantenvergleich'!$N6)</f>
        <v/>
      </c>
      <c r="U6" s="45">
        <f>IF('Variantenvergleich'!$A6="","",SUM('Variantenvergleich'!$R6:'Variantenvergleich'!$T6))</f>
        <v/>
      </c>
      <c r="V6" s="45">
        <f>IF('Variantenvergleich'!$A6="","",IFERROR('Variantenvergleich'!$U6/12,0))</f>
        <v/>
      </c>
      <c r="W6" s="46">
        <f>IF('Variantenvergleich'!$A6="","",IFERROR('Variantenvergleich'!$U6/'Variantenvergleich'!$I6,0))</f>
        <v/>
      </c>
      <c r="X6" s="20">
        <f>IF('Variantenvergleich'!$A6="","",IF('Variantenvergleich'!$W6&lt;=33%,"Erfüllt","Nicht erfüllt"))</f>
        <v/>
      </c>
      <c r="Y6" s="20">
        <f>IF('Variantenvergleich'!$A6="","",IF(AND('Variantenvergleich'!$W6&lt;=33%,'Variantenvergleich'!$O6&lt;=80%),"Finanzierung realistisch","Finanzierung prüfen"))</f>
        <v/>
      </c>
      <c r="Z6" s="46">
        <f>IF('Variantenvergleich'!$A6="","",IFERROR(VLOOKUP('Variantenvergleich'!$E6,'Variantenvergleich'!$AD$4:$AF$12,2,FALSE),""))</f>
        <v/>
      </c>
      <c r="AA6" s="46">
        <f>IF('Variantenvergleich'!$A6="","",IFERROR((('Variantenvergleich'!$J6*'Variantenvergleich'!$L6)+'Variantenvergleich'!$S6+'Variantenvergleich'!$T6)/'Variantenvergleich'!$I6,0))</f>
        <v/>
      </c>
      <c r="AB6" s="20">
        <f>IF('Variantenvergleich'!$A6="","",IF('Variantenvergleich'!$AA6&lt;=33%,"Erfüllt","Nicht erfüllt"))</f>
        <v/>
      </c>
      <c r="AD6" s="21" t="inlineStr">
        <is>
          <t>GE</t>
        </is>
      </c>
      <c r="AE6" s="47" t="n">
        <v>0.008</v>
      </c>
      <c r="AF6" s="21" t="inlineStr">
        <is>
          <t>Höhere Unterhaltsreserve empfohlen</t>
        </is>
      </c>
    </row>
    <row r="7">
      <c r="A7" s="7" t="inlineStr">
        <is>
          <t>S-2026-04</t>
        </is>
      </c>
      <c r="B7" s="17" t="n">
        <v>46133</v>
      </c>
      <c r="C7" s="7" t="inlineStr">
        <is>
          <t>Thomas Frei</t>
        </is>
      </c>
      <c r="D7" s="7" t="inlineStr">
        <is>
          <t>Basel</t>
        </is>
      </c>
      <c r="E7" s="7" t="inlineStr">
        <is>
          <t>BS</t>
        </is>
      </c>
      <c r="F7" s="43" t="n">
        <v>780000</v>
      </c>
      <c r="G7" s="43" t="n">
        <v>150000</v>
      </c>
      <c r="H7" s="43" t="n">
        <v>20000</v>
      </c>
      <c r="I7" s="43" t="n">
        <v>70000</v>
      </c>
      <c r="J7" s="48">
        <f>IF('Variantenvergleich'!$A7="","",'Variantenvergleich'!$F7-'Variantenvergleich'!$G7-'Variantenvergleich'!$H7)</f>
        <v/>
      </c>
      <c r="K7" s="44" t="n">
        <v>0.023</v>
      </c>
      <c r="L7" s="44" t="n">
        <v>0.05</v>
      </c>
      <c r="M7" s="13" t="n">
        <v>15</v>
      </c>
      <c r="N7" s="44" t="n">
        <v>0.007</v>
      </c>
      <c r="O7" s="49">
        <f>IF('Variantenvergleich'!$A7="","",IFERROR('Variantenvergleich'!$J7/'Variantenvergleich'!$F7,0))</f>
        <v/>
      </c>
      <c r="P7" s="48">
        <f>IF('Variantenvergleich'!$A7="","",MIN('Variantenvergleich'!$J7,'Variantenvergleich'!$F7*65%))</f>
        <v/>
      </c>
      <c r="Q7" s="48">
        <f>IF('Variantenvergleich'!$A7="","",MAX(0,'Variantenvergleich'!$J7-'Variantenvergleich'!$P7))</f>
        <v/>
      </c>
      <c r="R7" s="48">
        <f>IF('Variantenvergleich'!$A7="","",'Variantenvergleich'!$J7*'Variantenvergleich'!$K7)</f>
        <v/>
      </c>
      <c r="S7" s="48">
        <f>IF('Variantenvergleich'!$A7="","",IF('Variantenvergleich'!$Q7&gt;0,IFERROR('Variantenvergleich'!$Q7/'Variantenvergleich'!$M7,0),0))</f>
        <v/>
      </c>
      <c r="T7" s="48">
        <f>IF('Variantenvergleich'!$A7="","",'Variantenvergleich'!$F7*'Variantenvergleich'!$N7)</f>
        <v/>
      </c>
      <c r="U7" s="48">
        <f>IF('Variantenvergleich'!$A7="","",SUM('Variantenvergleich'!$R7:'Variantenvergleich'!$T7))</f>
        <v/>
      </c>
      <c r="V7" s="48">
        <f>IF('Variantenvergleich'!$A7="","",IFERROR('Variantenvergleich'!$U7/12,0))</f>
        <v/>
      </c>
      <c r="W7" s="49">
        <f>IF('Variantenvergleich'!$A7="","",IFERROR('Variantenvergleich'!$U7/'Variantenvergleich'!$I7,0))</f>
        <v/>
      </c>
      <c r="X7" s="25">
        <f>IF('Variantenvergleich'!$A7="","",IF('Variantenvergleich'!$W7&lt;=33%,"Erfüllt","Nicht erfüllt"))</f>
        <v/>
      </c>
      <c r="Y7" s="25">
        <f>IF('Variantenvergleich'!$A7="","",IF(AND('Variantenvergleich'!$W7&lt;=33%,'Variantenvergleich'!$O7&lt;=80%),"Finanzierung realistisch","Finanzierung prüfen"))</f>
        <v/>
      </c>
      <c r="Z7" s="49">
        <f>IF('Variantenvergleich'!$A7="","",IFERROR(VLOOKUP('Variantenvergleich'!$E7,'Variantenvergleich'!$AD$4:$AF$12,2,FALSE),""))</f>
        <v/>
      </c>
      <c r="AA7" s="49">
        <f>IF('Variantenvergleich'!$A7="","",IFERROR((('Variantenvergleich'!$J7*'Variantenvergleich'!$L7)+'Variantenvergleich'!$S7+'Variantenvergleich'!$T7)/'Variantenvergleich'!$I7,0))</f>
        <v/>
      </c>
      <c r="AB7" s="25">
        <f>IF('Variantenvergleich'!$A7="","",IF('Variantenvergleich'!$AA7&lt;=33%,"Erfüllt","Nicht erfüllt"))</f>
        <v/>
      </c>
      <c r="AD7" s="26" t="inlineStr">
        <is>
          <t>BS</t>
        </is>
      </c>
      <c r="AE7" s="50" t="n">
        <v>0.007</v>
      </c>
      <c r="AF7" s="26" t="inlineStr">
        <is>
          <t>Städtischer Richtwert</t>
        </is>
      </c>
    </row>
    <row r="8">
      <c r="A8" s="7" t="inlineStr">
        <is>
          <t>S-2026-05</t>
        </is>
      </c>
      <c r="B8" s="17" t="n">
        <v>46161</v>
      </c>
      <c r="C8" s="7" t="inlineStr">
        <is>
          <t>Reto Brunner</t>
        </is>
      </c>
      <c r="D8" s="7" t="inlineStr">
        <is>
          <t>Lausanne</t>
        </is>
      </c>
      <c r="E8" s="7" t="inlineStr">
        <is>
          <t>VD</t>
        </is>
      </c>
      <c r="F8" s="43" t="n">
        <v>1200000</v>
      </c>
      <c r="G8" s="43" t="n">
        <v>220000</v>
      </c>
      <c r="H8" s="43" t="n">
        <v>30000</v>
      </c>
      <c r="I8" s="43" t="n">
        <v>95000</v>
      </c>
      <c r="J8" s="45">
        <f>IF('Variantenvergleich'!$A8="","",'Variantenvergleich'!$F8-'Variantenvergleich'!$G8-'Variantenvergleich'!$H8)</f>
        <v/>
      </c>
      <c r="K8" s="44" t="n">
        <v>0.0225</v>
      </c>
      <c r="L8" s="44" t="n">
        <v>0.05</v>
      </c>
      <c r="M8" s="13" t="n">
        <v>15</v>
      </c>
      <c r="N8" s="44" t="n">
        <v>0.008</v>
      </c>
      <c r="O8" s="46">
        <f>IF('Variantenvergleich'!$A8="","",IFERROR('Variantenvergleich'!$J8/'Variantenvergleich'!$F8,0))</f>
        <v/>
      </c>
      <c r="P8" s="45">
        <f>IF('Variantenvergleich'!$A8="","",MIN('Variantenvergleich'!$J8,'Variantenvergleich'!$F8*65%))</f>
        <v/>
      </c>
      <c r="Q8" s="45">
        <f>IF('Variantenvergleich'!$A8="","",MAX(0,'Variantenvergleich'!$J8-'Variantenvergleich'!$P8))</f>
        <v/>
      </c>
      <c r="R8" s="45">
        <f>IF('Variantenvergleich'!$A8="","",'Variantenvergleich'!$J8*'Variantenvergleich'!$K8)</f>
        <v/>
      </c>
      <c r="S8" s="45">
        <f>IF('Variantenvergleich'!$A8="","",IF('Variantenvergleich'!$Q8&gt;0,IFERROR('Variantenvergleich'!$Q8/'Variantenvergleich'!$M8,0),0))</f>
        <v/>
      </c>
      <c r="T8" s="45">
        <f>IF('Variantenvergleich'!$A8="","",'Variantenvergleich'!$F8*'Variantenvergleich'!$N8)</f>
        <v/>
      </c>
      <c r="U8" s="45">
        <f>IF('Variantenvergleich'!$A8="","",SUM('Variantenvergleich'!$R8:'Variantenvergleich'!$T8))</f>
        <v/>
      </c>
      <c r="V8" s="45">
        <f>IF('Variantenvergleich'!$A8="","",IFERROR('Variantenvergleich'!$U8/12,0))</f>
        <v/>
      </c>
      <c r="W8" s="46">
        <f>IF('Variantenvergleich'!$A8="","",IFERROR('Variantenvergleich'!$U8/'Variantenvergleich'!$I8,0))</f>
        <v/>
      </c>
      <c r="X8" s="20">
        <f>IF('Variantenvergleich'!$A8="","",IF('Variantenvergleich'!$W8&lt;=33%,"Erfüllt","Nicht erfüllt"))</f>
        <v/>
      </c>
      <c r="Y8" s="20">
        <f>IF('Variantenvergleich'!$A8="","",IF(AND('Variantenvergleich'!$W8&lt;=33%,'Variantenvergleich'!$O8&lt;=80%),"Finanzierung realistisch","Finanzierung prüfen"))</f>
        <v/>
      </c>
      <c r="Z8" s="46">
        <f>IF('Variantenvergleich'!$A8="","",IFERROR(VLOOKUP('Variantenvergleich'!$E8,'Variantenvergleich'!$AD$4:$AF$12,2,FALSE),""))</f>
        <v/>
      </c>
      <c r="AA8" s="46">
        <f>IF('Variantenvergleich'!$A8="","",IFERROR((('Variantenvergleich'!$J8*'Variantenvergleich'!$L8)+'Variantenvergleich'!$S8+'Variantenvergleich'!$T8)/'Variantenvergleich'!$I8,0))</f>
        <v/>
      </c>
      <c r="AB8" s="20">
        <f>IF('Variantenvergleich'!$A8="","",IF('Variantenvergleich'!$AA8&lt;=33%,"Erfüllt","Nicht erfüllt"))</f>
        <v/>
      </c>
      <c r="AD8" s="21" t="inlineStr">
        <is>
          <t>VD</t>
        </is>
      </c>
      <c r="AE8" s="47" t="n">
        <v>0.008</v>
      </c>
      <c r="AF8" s="21" t="inlineStr">
        <is>
          <t>Höhere Unterhaltsreserve empfohlen</t>
        </is>
      </c>
    </row>
    <row r="9">
      <c r="A9" s="7" t="inlineStr">
        <is>
          <t>S-2026-06</t>
        </is>
      </c>
      <c r="B9" s="17" t="n">
        <v>46189</v>
      </c>
      <c r="C9" s="7" t="inlineStr">
        <is>
          <t>Nicole Huber</t>
        </is>
      </c>
      <c r="D9" s="7" t="inlineStr">
        <is>
          <t>Luzern</t>
        </is>
      </c>
      <c r="E9" s="7" t="inlineStr">
        <is>
          <t>LU</t>
        </is>
      </c>
      <c r="F9" s="43" t="n">
        <v>650000</v>
      </c>
      <c r="G9" s="43" t="n">
        <v>140000</v>
      </c>
      <c r="H9" s="43" t="n">
        <v>15000</v>
      </c>
      <c r="I9" s="43" t="n">
        <v>80000</v>
      </c>
      <c r="J9" s="48">
        <f>IF('Variantenvergleich'!$A9="","",'Variantenvergleich'!$F9-'Variantenvergleich'!$G9-'Variantenvergleich'!$H9)</f>
        <v/>
      </c>
      <c r="K9" s="44" t="n">
        <v>0.0175</v>
      </c>
      <c r="L9" s="44" t="n">
        <v>0.0475</v>
      </c>
      <c r="M9" s="13" t="n">
        <v>15</v>
      </c>
      <c r="N9" s="44" t="n">
        <v>0.006</v>
      </c>
      <c r="O9" s="49">
        <f>IF('Variantenvergleich'!$A9="","",IFERROR('Variantenvergleich'!$J9/'Variantenvergleich'!$F9,0))</f>
        <v/>
      </c>
      <c r="P9" s="48">
        <f>IF('Variantenvergleich'!$A9="","",MIN('Variantenvergleich'!$J9,'Variantenvergleich'!$F9*65%))</f>
        <v/>
      </c>
      <c r="Q9" s="48">
        <f>IF('Variantenvergleich'!$A9="","",MAX(0,'Variantenvergleich'!$J9-'Variantenvergleich'!$P9))</f>
        <v/>
      </c>
      <c r="R9" s="48">
        <f>IF('Variantenvergleich'!$A9="","",'Variantenvergleich'!$J9*'Variantenvergleich'!$K9)</f>
        <v/>
      </c>
      <c r="S9" s="48">
        <f>IF('Variantenvergleich'!$A9="","",IF('Variantenvergleich'!$Q9&gt;0,IFERROR('Variantenvergleich'!$Q9/'Variantenvergleich'!$M9,0),0))</f>
        <v/>
      </c>
      <c r="T9" s="48">
        <f>IF('Variantenvergleich'!$A9="","",'Variantenvergleich'!$F9*'Variantenvergleich'!$N9)</f>
        <v/>
      </c>
      <c r="U9" s="48">
        <f>IF('Variantenvergleich'!$A9="","",SUM('Variantenvergleich'!$R9:'Variantenvergleich'!$T9))</f>
        <v/>
      </c>
      <c r="V9" s="48">
        <f>IF('Variantenvergleich'!$A9="","",IFERROR('Variantenvergleich'!$U9/12,0))</f>
        <v/>
      </c>
      <c r="W9" s="49">
        <f>IF('Variantenvergleich'!$A9="","",IFERROR('Variantenvergleich'!$U9/'Variantenvergleich'!$I9,0))</f>
        <v/>
      </c>
      <c r="X9" s="25">
        <f>IF('Variantenvergleich'!$A9="","",IF('Variantenvergleich'!$W9&lt;=33%,"Erfüllt","Nicht erfüllt"))</f>
        <v/>
      </c>
      <c r="Y9" s="25">
        <f>IF('Variantenvergleich'!$A9="","",IF(AND('Variantenvergleich'!$W9&lt;=33%,'Variantenvergleich'!$O9&lt;=80%),"Finanzierung realistisch","Finanzierung prüfen"))</f>
        <v/>
      </c>
      <c r="Z9" s="49">
        <f>IF('Variantenvergleich'!$A9="","",IFERROR(VLOOKUP('Variantenvergleich'!$E9,'Variantenvergleich'!$AD$4:$AF$12,2,FALSE),""))</f>
        <v/>
      </c>
      <c r="AA9" s="49">
        <f>IF('Variantenvergleich'!$A9="","",IFERROR((('Variantenvergleich'!$J9*'Variantenvergleich'!$L9)+'Variantenvergleich'!$S9+'Variantenvergleich'!$T9)/'Variantenvergleich'!$I9,0))</f>
        <v/>
      </c>
      <c r="AB9" s="25">
        <f>IF('Variantenvergleich'!$A9="","",IF('Variantenvergleich'!$AA9&lt;=33%,"Erfüllt","Nicht erfüllt"))</f>
        <v/>
      </c>
      <c r="AD9" s="26" t="inlineStr">
        <is>
          <t>LU</t>
        </is>
      </c>
      <c r="AE9" s="50" t="n">
        <v>0.006</v>
      </c>
      <c r="AF9" s="26" t="inlineStr">
        <is>
          <t>Moderater Richtwert</t>
        </is>
      </c>
    </row>
    <row r="10">
      <c r="A10" s="7" t="inlineStr">
        <is>
          <t>S-2026-07</t>
        </is>
      </c>
      <c r="B10" s="17" t="n">
        <v>46217</v>
      </c>
      <c r="C10" s="7" t="inlineStr">
        <is>
          <t>Stefan Graf</t>
        </is>
      </c>
      <c r="D10" s="7" t="inlineStr">
        <is>
          <t>St. Gallen</t>
        </is>
      </c>
      <c r="E10" s="7" t="inlineStr">
        <is>
          <t>SG</t>
        </is>
      </c>
      <c r="F10" s="43" t="n">
        <v>920000</v>
      </c>
      <c r="G10" s="43" t="n">
        <v>180000</v>
      </c>
      <c r="H10" s="43" t="n">
        <v>25000</v>
      </c>
      <c r="I10" s="43" t="n">
        <v>90000</v>
      </c>
      <c r="J10" s="45">
        <f>IF('Variantenvergleich'!$A10="","",'Variantenvergleich'!$F10-'Variantenvergleich'!$G10-'Variantenvergleich'!$H10)</f>
        <v/>
      </c>
      <c r="K10" s="44" t="n">
        <v>0.021</v>
      </c>
      <c r="L10" s="44" t="n">
        <v>0.05</v>
      </c>
      <c r="M10" s="13" t="n">
        <v>15</v>
      </c>
      <c r="N10" s="44" t="n">
        <v>0.006</v>
      </c>
      <c r="O10" s="46">
        <f>IF('Variantenvergleich'!$A10="","",IFERROR('Variantenvergleich'!$J10/'Variantenvergleich'!$F10,0))</f>
        <v/>
      </c>
      <c r="P10" s="45">
        <f>IF('Variantenvergleich'!$A10="","",MIN('Variantenvergleich'!$J10,'Variantenvergleich'!$F10*65%))</f>
        <v/>
      </c>
      <c r="Q10" s="45">
        <f>IF('Variantenvergleich'!$A10="","",MAX(0,'Variantenvergleich'!$J10-'Variantenvergleich'!$P10))</f>
        <v/>
      </c>
      <c r="R10" s="45">
        <f>IF('Variantenvergleich'!$A10="","",'Variantenvergleich'!$J10*'Variantenvergleich'!$K10)</f>
        <v/>
      </c>
      <c r="S10" s="45">
        <f>IF('Variantenvergleich'!$A10="","",IF('Variantenvergleich'!$Q10&gt;0,IFERROR('Variantenvergleich'!$Q10/'Variantenvergleich'!$M10,0),0))</f>
        <v/>
      </c>
      <c r="T10" s="45">
        <f>IF('Variantenvergleich'!$A10="","",'Variantenvergleich'!$F10*'Variantenvergleich'!$N10)</f>
        <v/>
      </c>
      <c r="U10" s="45">
        <f>IF('Variantenvergleich'!$A10="","",SUM('Variantenvergleich'!$R10:'Variantenvergleich'!$T10))</f>
        <v/>
      </c>
      <c r="V10" s="45">
        <f>IF('Variantenvergleich'!$A10="","",IFERROR('Variantenvergleich'!$U10/12,0))</f>
        <v/>
      </c>
      <c r="W10" s="46">
        <f>IF('Variantenvergleich'!$A10="","",IFERROR('Variantenvergleich'!$U10/'Variantenvergleich'!$I10,0))</f>
        <v/>
      </c>
      <c r="X10" s="20">
        <f>IF('Variantenvergleich'!$A10="","",IF('Variantenvergleich'!$W10&lt;=33%,"Erfüllt","Nicht erfüllt"))</f>
        <v/>
      </c>
      <c r="Y10" s="20">
        <f>IF('Variantenvergleich'!$A10="","",IF(AND('Variantenvergleich'!$W10&lt;=33%,'Variantenvergleich'!$O10&lt;=80%),"Finanzierung realistisch","Finanzierung prüfen"))</f>
        <v/>
      </c>
      <c r="Z10" s="46">
        <f>IF('Variantenvergleich'!$A10="","",IFERROR(VLOOKUP('Variantenvergleich'!$E10,'Variantenvergleich'!$AD$4:$AF$12,2,FALSE),""))</f>
        <v/>
      </c>
      <c r="AA10" s="46">
        <f>IF('Variantenvergleich'!$A10="","",IFERROR((('Variantenvergleich'!$J10*'Variantenvergleich'!$L10)+'Variantenvergleich'!$S10+'Variantenvergleich'!$T10)/'Variantenvergleich'!$I10,0))</f>
        <v/>
      </c>
      <c r="AB10" s="20">
        <f>IF('Variantenvergleich'!$A10="","",IF('Variantenvergleich'!$AA10&lt;=33%,"Erfüllt","Nicht erfüllt"))</f>
        <v/>
      </c>
      <c r="AD10" s="21" t="inlineStr">
        <is>
          <t>SG</t>
        </is>
      </c>
      <c r="AE10" s="47" t="n">
        <v>0.006</v>
      </c>
      <c r="AF10" s="21" t="inlineStr">
        <is>
          <t>Moderater Richtwert</t>
        </is>
      </c>
    </row>
    <row r="11">
      <c r="A11" s="7" t="inlineStr">
        <is>
          <t>S-2026-08</t>
        </is>
      </c>
      <c r="B11" s="17" t="n">
        <v>46252</v>
      </c>
      <c r="C11" s="7" t="inlineStr">
        <is>
          <t>Claudia Rossi</t>
        </is>
      </c>
      <c r="D11" s="7" t="inlineStr">
        <is>
          <t>Lugano</t>
        </is>
      </c>
      <c r="E11" s="7" t="inlineStr">
        <is>
          <t>TI</t>
        </is>
      </c>
      <c r="F11" s="43" t="n">
        <v>980000</v>
      </c>
      <c r="G11" s="43" t="n">
        <v>175000</v>
      </c>
      <c r="H11" s="43" t="n">
        <v>30000</v>
      </c>
      <c r="I11" s="43" t="n">
        <v>85000</v>
      </c>
      <c r="J11" s="48">
        <f>IF('Variantenvergleich'!$A11="","",'Variantenvergleich'!$F11-'Variantenvergleich'!$G11-'Variantenvergleich'!$H11)</f>
        <v/>
      </c>
      <c r="K11" s="44" t="n">
        <v>0.0215</v>
      </c>
      <c r="L11" s="44" t="n">
        <v>0.05</v>
      </c>
      <c r="M11" s="13" t="n">
        <v>15</v>
      </c>
      <c r="N11" s="44" t="n">
        <v>0.007</v>
      </c>
      <c r="O11" s="49">
        <f>IF('Variantenvergleich'!$A11="","",IFERROR('Variantenvergleich'!$J11/'Variantenvergleich'!$F11,0))</f>
        <v/>
      </c>
      <c r="P11" s="48">
        <f>IF('Variantenvergleich'!$A11="","",MIN('Variantenvergleich'!$J11,'Variantenvergleich'!$F11*65%))</f>
        <v/>
      </c>
      <c r="Q11" s="48">
        <f>IF('Variantenvergleich'!$A11="","",MAX(0,'Variantenvergleich'!$J11-'Variantenvergleich'!$P11))</f>
        <v/>
      </c>
      <c r="R11" s="48">
        <f>IF('Variantenvergleich'!$A11="","",'Variantenvergleich'!$J11*'Variantenvergleich'!$K11)</f>
        <v/>
      </c>
      <c r="S11" s="48">
        <f>IF('Variantenvergleich'!$A11="","",IF('Variantenvergleich'!$Q11&gt;0,IFERROR('Variantenvergleich'!$Q11/'Variantenvergleich'!$M11,0),0))</f>
        <v/>
      </c>
      <c r="T11" s="48">
        <f>IF('Variantenvergleich'!$A11="","",'Variantenvergleich'!$F11*'Variantenvergleich'!$N11)</f>
        <v/>
      </c>
      <c r="U11" s="48">
        <f>IF('Variantenvergleich'!$A11="","",SUM('Variantenvergleich'!$R11:'Variantenvergleich'!$T11))</f>
        <v/>
      </c>
      <c r="V11" s="48">
        <f>IF('Variantenvergleich'!$A11="","",IFERROR('Variantenvergleich'!$U11/12,0))</f>
        <v/>
      </c>
      <c r="W11" s="49">
        <f>IF('Variantenvergleich'!$A11="","",IFERROR('Variantenvergleich'!$U11/'Variantenvergleich'!$I11,0))</f>
        <v/>
      </c>
      <c r="X11" s="25">
        <f>IF('Variantenvergleich'!$A11="","",IF('Variantenvergleich'!$W11&lt;=33%,"Erfüllt","Nicht erfüllt"))</f>
        <v/>
      </c>
      <c r="Y11" s="25">
        <f>IF('Variantenvergleich'!$A11="","",IF(AND('Variantenvergleich'!$W11&lt;=33%,'Variantenvergleich'!$O11&lt;=80%),"Finanzierung realistisch","Finanzierung prüfen"))</f>
        <v/>
      </c>
      <c r="Z11" s="49">
        <f>IF('Variantenvergleich'!$A11="","",IFERROR(VLOOKUP('Variantenvergleich'!$E11,'Variantenvergleich'!$AD$4:$AF$12,2,FALSE),""))</f>
        <v/>
      </c>
      <c r="AA11" s="49">
        <f>IF('Variantenvergleich'!$A11="","",IFERROR((('Variantenvergleich'!$J11*'Variantenvergleich'!$L11)+'Variantenvergleich'!$S11+'Variantenvergleich'!$T11)/'Variantenvergleich'!$I11,0))</f>
        <v/>
      </c>
      <c r="AB11" s="25">
        <f>IF('Variantenvergleich'!$A11="","",IF('Variantenvergleich'!$AA11&lt;=33%,"Erfüllt","Nicht erfüllt"))</f>
        <v/>
      </c>
      <c r="AD11" s="26" t="inlineStr">
        <is>
          <t>TI</t>
        </is>
      </c>
      <c r="AE11" s="50" t="n">
        <v>0.007</v>
      </c>
      <c r="AF11" s="26" t="inlineStr">
        <is>
          <t>Richtwert für Ferienregionen</t>
        </is>
      </c>
    </row>
    <row r="12">
      <c r="A12" s="7" t="inlineStr">
        <is>
          <t>S-2026-09</t>
        </is>
      </c>
      <c r="B12" s="17" t="n">
        <v>46274</v>
      </c>
      <c r="C12" s="7" t="inlineStr">
        <is>
          <t>Daniela Wenger</t>
        </is>
      </c>
      <c r="D12" s="7" t="inlineStr">
        <is>
          <t>Winterthur</t>
        </is>
      </c>
      <c r="E12" s="7" t="inlineStr">
        <is>
          <t>ZH</t>
        </is>
      </c>
      <c r="F12" s="43" t="n">
        <v>720000</v>
      </c>
      <c r="G12" s="43" t="n">
        <v>145000</v>
      </c>
      <c r="H12" s="43" t="n">
        <v>15000</v>
      </c>
      <c r="I12" s="43" t="n">
        <v>75000</v>
      </c>
      <c r="J12" s="45">
        <f>IF('Variantenvergleich'!$A12="","",'Variantenvergleich'!$F12-'Variantenvergleich'!$G12-'Variantenvergleich'!$H12)</f>
        <v/>
      </c>
      <c r="K12" s="44" t="n">
        <v>0.02</v>
      </c>
      <c r="L12" s="44" t="n">
        <v>0.05</v>
      </c>
      <c r="M12" s="13" t="n">
        <v>15</v>
      </c>
      <c r="N12" s="44" t="n">
        <v>0.007</v>
      </c>
      <c r="O12" s="46">
        <f>IF('Variantenvergleich'!$A12="","",IFERROR('Variantenvergleich'!$J12/'Variantenvergleich'!$F12,0))</f>
        <v/>
      </c>
      <c r="P12" s="45">
        <f>IF('Variantenvergleich'!$A12="","",MIN('Variantenvergleich'!$J12,'Variantenvergleich'!$F12*65%))</f>
        <v/>
      </c>
      <c r="Q12" s="45">
        <f>IF('Variantenvergleich'!$A12="","",MAX(0,'Variantenvergleich'!$J12-'Variantenvergleich'!$P12))</f>
        <v/>
      </c>
      <c r="R12" s="45">
        <f>IF('Variantenvergleich'!$A12="","",'Variantenvergleich'!$J12*'Variantenvergleich'!$K12)</f>
        <v/>
      </c>
      <c r="S12" s="45">
        <f>IF('Variantenvergleich'!$A12="","",IF('Variantenvergleich'!$Q12&gt;0,IFERROR('Variantenvergleich'!$Q12/'Variantenvergleich'!$M12,0),0))</f>
        <v/>
      </c>
      <c r="T12" s="45">
        <f>IF('Variantenvergleich'!$A12="","",'Variantenvergleich'!$F12*'Variantenvergleich'!$N12)</f>
        <v/>
      </c>
      <c r="U12" s="45">
        <f>IF('Variantenvergleich'!$A12="","",SUM('Variantenvergleich'!$R12:'Variantenvergleich'!$T12))</f>
        <v/>
      </c>
      <c r="V12" s="45">
        <f>IF('Variantenvergleich'!$A12="","",IFERROR('Variantenvergleich'!$U12/12,0))</f>
        <v/>
      </c>
      <c r="W12" s="46">
        <f>IF('Variantenvergleich'!$A12="","",IFERROR('Variantenvergleich'!$U12/'Variantenvergleich'!$I12,0))</f>
        <v/>
      </c>
      <c r="X12" s="20">
        <f>IF('Variantenvergleich'!$A12="","",IF('Variantenvergleich'!$W12&lt;=33%,"Erfüllt","Nicht erfüllt"))</f>
        <v/>
      </c>
      <c r="Y12" s="20">
        <f>IF('Variantenvergleich'!$A12="","",IF(AND('Variantenvergleich'!$W12&lt;=33%,'Variantenvergleich'!$O12&lt;=80%),"Finanzierung realistisch","Finanzierung prüfen"))</f>
        <v/>
      </c>
      <c r="Z12" s="46">
        <f>IF('Variantenvergleich'!$A12="","",IFERROR(VLOOKUP('Variantenvergleich'!$E12,'Variantenvergleich'!$AD$4:$AF$12,2,FALSE),""))</f>
        <v/>
      </c>
      <c r="AA12" s="46">
        <f>IF('Variantenvergleich'!$A12="","",IFERROR((('Variantenvergleich'!$J12*'Variantenvergleich'!$L12)+'Variantenvergleich'!$S12+'Variantenvergleich'!$T12)/'Variantenvergleich'!$I12,0))</f>
        <v/>
      </c>
      <c r="AB12" s="20">
        <f>IF('Variantenvergleich'!$A12="","",IF('Variantenvergleich'!$AA12&lt;=33%,"Erfüllt","Nicht erfüllt"))</f>
        <v/>
      </c>
      <c r="AD12" s="21" t="inlineStr">
        <is>
          <t>GR</t>
        </is>
      </c>
      <c r="AE12" s="47" t="n">
        <v>0.008</v>
      </c>
      <c r="AF12" s="21" t="inlineStr">
        <is>
          <t>Höhere Reserve für Zweitwohnsitze</t>
        </is>
      </c>
    </row>
    <row r="13">
      <c r="A13" s="7" t="n"/>
      <c r="B13" s="17" t="n"/>
      <c r="C13" s="7" t="n"/>
      <c r="D13" s="7" t="n"/>
      <c r="E13" s="7" t="n"/>
      <c r="F13" s="43" t="n"/>
      <c r="G13" s="43" t="n"/>
      <c r="H13" s="43" t="n"/>
      <c r="I13" s="43" t="n"/>
      <c r="J13" s="48">
        <f>IF('Variantenvergleich'!$A13="","",'Variantenvergleich'!$F13-'Variantenvergleich'!$G13-'Variantenvergleich'!$H13)</f>
        <v/>
      </c>
      <c r="K13" s="44" t="n"/>
      <c r="L13" s="44" t="n"/>
      <c r="M13" s="13" t="n"/>
      <c r="N13" s="44" t="n"/>
      <c r="O13" s="49">
        <f>IF('Variantenvergleich'!$A13="","",IFERROR('Variantenvergleich'!$J13/'Variantenvergleich'!$F13,0))</f>
        <v/>
      </c>
      <c r="P13" s="48">
        <f>IF('Variantenvergleich'!$A13="","",MIN('Variantenvergleich'!$J13,'Variantenvergleich'!$F13*65%))</f>
        <v/>
      </c>
      <c r="Q13" s="48">
        <f>IF('Variantenvergleich'!$A13="","",MAX(0,'Variantenvergleich'!$J13-'Variantenvergleich'!$P13))</f>
        <v/>
      </c>
      <c r="R13" s="48">
        <f>IF('Variantenvergleich'!$A13="","",'Variantenvergleich'!$J13*'Variantenvergleich'!$K13)</f>
        <v/>
      </c>
      <c r="S13" s="48">
        <f>IF('Variantenvergleich'!$A13="","",IF('Variantenvergleich'!$Q13&gt;0,IFERROR('Variantenvergleich'!$Q13/'Variantenvergleich'!$M13,0),0))</f>
        <v/>
      </c>
      <c r="T13" s="48">
        <f>IF('Variantenvergleich'!$A13="","",'Variantenvergleich'!$F13*'Variantenvergleich'!$N13)</f>
        <v/>
      </c>
      <c r="U13" s="48">
        <f>IF('Variantenvergleich'!$A13="","",SUM('Variantenvergleich'!$R13:'Variantenvergleich'!$T13))</f>
        <v/>
      </c>
      <c r="V13" s="48">
        <f>IF('Variantenvergleich'!$A13="","",IFERROR('Variantenvergleich'!$U13/12,0))</f>
        <v/>
      </c>
      <c r="W13" s="49">
        <f>IF('Variantenvergleich'!$A13="","",IFERROR('Variantenvergleich'!$U13/'Variantenvergleich'!$I13,0))</f>
        <v/>
      </c>
      <c r="X13" s="25">
        <f>IF('Variantenvergleich'!$A13="","",IF('Variantenvergleich'!$W13&lt;=33%,"Erfüllt","Nicht erfüllt"))</f>
        <v/>
      </c>
      <c r="Y13" s="25">
        <f>IF('Variantenvergleich'!$A13="","",IF(AND('Variantenvergleich'!$W13&lt;=33%,'Variantenvergleich'!$O13&lt;=80%),"Finanzierung realistisch","Finanzierung prüfen"))</f>
        <v/>
      </c>
      <c r="Z13" s="49">
        <f>IF('Variantenvergleich'!$A13="","",IFERROR(VLOOKUP('Variantenvergleich'!$E13,'Variantenvergleich'!$AD$4:$AF$12,2,FALSE),""))</f>
        <v/>
      </c>
      <c r="AA13" s="49">
        <f>IF('Variantenvergleich'!$A13="","",IFERROR((('Variantenvergleich'!$J13*'Variantenvergleich'!$L13)+'Variantenvergleich'!$S13+'Variantenvergleich'!$T13)/'Variantenvergleich'!$I13,0))</f>
        <v/>
      </c>
      <c r="AB13" s="25">
        <f>IF('Variantenvergleich'!$A13="","",IF('Variantenvergleich'!$AA13&lt;=33%,"Erfüllt","Nicht erfüllt"))</f>
        <v/>
      </c>
    </row>
    <row r="14">
      <c r="A14" s="7" t="n"/>
      <c r="B14" s="17" t="n"/>
      <c r="C14" s="7" t="n"/>
      <c r="D14" s="7" t="n"/>
      <c r="E14" s="7" t="n"/>
      <c r="F14" s="43" t="n"/>
      <c r="G14" s="43" t="n"/>
      <c r="H14" s="43" t="n"/>
      <c r="I14" s="43" t="n"/>
      <c r="J14" s="45">
        <f>IF('Variantenvergleich'!$A14="","",'Variantenvergleich'!$F14-'Variantenvergleich'!$G14-'Variantenvergleich'!$H14)</f>
        <v/>
      </c>
      <c r="K14" s="44" t="n"/>
      <c r="L14" s="44" t="n"/>
      <c r="M14" s="13" t="n"/>
      <c r="N14" s="44" t="n"/>
      <c r="O14" s="46">
        <f>IF('Variantenvergleich'!$A14="","",IFERROR('Variantenvergleich'!$J14/'Variantenvergleich'!$F14,0))</f>
        <v/>
      </c>
      <c r="P14" s="45">
        <f>IF('Variantenvergleich'!$A14="","",MIN('Variantenvergleich'!$J14,'Variantenvergleich'!$F14*65%))</f>
        <v/>
      </c>
      <c r="Q14" s="45">
        <f>IF('Variantenvergleich'!$A14="","",MAX(0,'Variantenvergleich'!$J14-'Variantenvergleich'!$P14))</f>
        <v/>
      </c>
      <c r="R14" s="45">
        <f>IF('Variantenvergleich'!$A14="","",'Variantenvergleich'!$J14*'Variantenvergleich'!$K14)</f>
        <v/>
      </c>
      <c r="S14" s="45">
        <f>IF('Variantenvergleich'!$A14="","",IF('Variantenvergleich'!$Q14&gt;0,IFERROR('Variantenvergleich'!$Q14/'Variantenvergleich'!$M14,0),0))</f>
        <v/>
      </c>
      <c r="T14" s="45">
        <f>IF('Variantenvergleich'!$A14="","",'Variantenvergleich'!$F14*'Variantenvergleich'!$N14)</f>
        <v/>
      </c>
      <c r="U14" s="45">
        <f>IF('Variantenvergleich'!$A14="","",SUM('Variantenvergleich'!$R14:'Variantenvergleich'!$T14))</f>
        <v/>
      </c>
      <c r="V14" s="45">
        <f>IF('Variantenvergleich'!$A14="","",IFERROR('Variantenvergleich'!$U14/12,0))</f>
        <v/>
      </c>
      <c r="W14" s="46">
        <f>IF('Variantenvergleich'!$A14="","",IFERROR('Variantenvergleich'!$U14/'Variantenvergleich'!$I14,0))</f>
        <v/>
      </c>
      <c r="X14" s="20">
        <f>IF('Variantenvergleich'!$A14="","",IF('Variantenvergleich'!$W14&lt;=33%,"Erfüllt","Nicht erfüllt"))</f>
        <v/>
      </c>
      <c r="Y14" s="20">
        <f>IF('Variantenvergleich'!$A14="","",IF(AND('Variantenvergleich'!$W14&lt;=33%,'Variantenvergleich'!$O14&lt;=80%),"Finanzierung realistisch","Finanzierung prüfen"))</f>
        <v/>
      </c>
      <c r="Z14" s="46">
        <f>IF('Variantenvergleich'!$A14="","",IFERROR(VLOOKUP('Variantenvergleich'!$E14,'Variantenvergleich'!$AD$4:$AF$12,2,FALSE),""))</f>
        <v/>
      </c>
      <c r="AA14" s="46">
        <f>IF('Variantenvergleich'!$A14="","",IFERROR((('Variantenvergleich'!$J14*'Variantenvergleich'!$L14)+'Variantenvergleich'!$S14+'Variantenvergleich'!$T14)/'Variantenvergleich'!$I14,0))</f>
        <v/>
      </c>
      <c r="AB14" s="20">
        <f>IF('Variantenvergleich'!$A14="","",IF('Variantenvergleich'!$AA14&lt;=33%,"Erfüllt","Nicht erfüllt"))</f>
        <v/>
      </c>
    </row>
    <row r="15">
      <c r="A15" s="7" t="n"/>
      <c r="B15" s="17" t="n"/>
      <c r="C15" s="7" t="n"/>
      <c r="D15" s="7" t="n"/>
      <c r="E15" s="7" t="n"/>
      <c r="F15" s="43" t="n"/>
      <c r="G15" s="43" t="n"/>
      <c r="H15" s="43" t="n"/>
      <c r="I15" s="43" t="n"/>
      <c r="J15" s="48">
        <f>IF('Variantenvergleich'!$A15="","",'Variantenvergleich'!$F15-'Variantenvergleich'!$G15-'Variantenvergleich'!$H15)</f>
        <v/>
      </c>
      <c r="K15" s="44" t="n"/>
      <c r="L15" s="44" t="n"/>
      <c r="M15" s="13" t="n"/>
      <c r="N15" s="44" t="n"/>
      <c r="O15" s="49">
        <f>IF('Variantenvergleich'!$A15="","",IFERROR('Variantenvergleich'!$J15/'Variantenvergleich'!$F15,0))</f>
        <v/>
      </c>
      <c r="P15" s="48">
        <f>IF('Variantenvergleich'!$A15="","",MIN('Variantenvergleich'!$J15,'Variantenvergleich'!$F15*65%))</f>
        <v/>
      </c>
      <c r="Q15" s="48">
        <f>IF('Variantenvergleich'!$A15="","",MAX(0,'Variantenvergleich'!$J15-'Variantenvergleich'!$P15))</f>
        <v/>
      </c>
      <c r="R15" s="48">
        <f>IF('Variantenvergleich'!$A15="","",'Variantenvergleich'!$J15*'Variantenvergleich'!$K15)</f>
        <v/>
      </c>
      <c r="S15" s="48">
        <f>IF('Variantenvergleich'!$A15="","",IF('Variantenvergleich'!$Q15&gt;0,IFERROR('Variantenvergleich'!$Q15/'Variantenvergleich'!$M15,0),0))</f>
        <v/>
      </c>
      <c r="T15" s="48">
        <f>IF('Variantenvergleich'!$A15="","",'Variantenvergleich'!$F15*'Variantenvergleich'!$N15)</f>
        <v/>
      </c>
      <c r="U15" s="48">
        <f>IF('Variantenvergleich'!$A15="","",SUM('Variantenvergleich'!$R15:'Variantenvergleich'!$T15))</f>
        <v/>
      </c>
      <c r="V15" s="48">
        <f>IF('Variantenvergleich'!$A15="","",IFERROR('Variantenvergleich'!$U15/12,0))</f>
        <v/>
      </c>
      <c r="W15" s="49">
        <f>IF('Variantenvergleich'!$A15="","",IFERROR('Variantenvergleich'!$U15/'Variantenvergleich'!$I15,0))</f>
        <v/>
      </c>
      <c r="X15" s="25">
        <f>IF('Variantenvergleich'!$A15="","",IF('Variantenvergleich'!$W15&lt;=33%,"Erfüllt","Nicht erfüllt"))</f>
        <v/>
      </c>
      <c r="Y15" s="25">
        <f>IF('Variantenvergleich'!$A15="","",IF(AND('Variantenvergleich'!$W15&lt;=33%,'Variantenvergleich'!$O15&lt;=80%),"Finanzierung realistisch","Finanzierung prüfen"))</f>
        <v/>
      </c>
      <c r="Z15" s="49">
        <f>IF('Variantenvergleich'!$A15="","",IFERROR(VLOOKUP('Variantenvergleich'!$E15,'Variantenvergleich'!$AD$4:$AF$12,2,FALSE),""))</f>
        <v/>
      </c>
      <c r="AA15" s="49">
        <f>IF('Variantenvergleich'!$A15="","",IFERROR((('Variantenvergleich'!$J15*'Variantenvergleich'!$L15)+'Variantenvergleich'!$S15+'Variantenvergleich'!$T15)/'Variantenvergleich'!$I15,0))</f>
        <v/>
      </c>
      <c r="AB15" s="25">
        <f>IF('Variantenvergleich'!$A15="","",IF('Variantenvergleich'!$AA15&lt;=33%,"Erfüllt","Nicht erfüllt"))</f>
        <v/>
      </c>
    </row>
    <row r="16">
      <c r="A16" s="7" t="n"/>
      <c r="B16" s="17" t="n"/>
      <c r="C16" s="7" t="n"/>
      <c r="D16" s="7" t="n"/>
      <c r="E16" s="7" t="n"/>
      <c r="F16" s="43" t="n"/>
      <c r="G16" s="43" t="n"/>
      <c r="H16" s="43" t="n"/>
      <c r="I16" s="43" t="n"/>
      <c r="J16" s="45">
        <f>IF('Variantenvergleich'!$A16="","",'Variantenvergleich'!$F16-'Variantenvergleich'!$G16-'Variantenvergleich'!$H16)</f>
        <v/>
      </c>
      <c r="K16" s="44" t="n"/>
      <c r="L16" s="44" t="n"/>
      <c r="M16" s="13" t="n"/>
      <c r="N16" s="44" t="n"/>
      <c r="O16" s="46">
        <f>IF('Variantenvergleich'!$A16="","",IFERROR('Variantenvergleich'!$J16/'Variantenvergleich'!$F16,0))</f>
        <v/>
      </c>
      <c r="P16" s="45">
        <f>IF('Variantenvergleich'!$A16="","",MIN('Variantenvergleich'!$J16,'Variantenvergleich'!$F16*65%))</f>
        <v/>
      </c>
      <c r="Q16" s="45">
        <f>IF('Variantenvergleich'!$A16="","",MAX(0,'Variantenvergleich'!$J16-'Variantenvergleich'!$P16))</f>
        <v/>
      </c>
      <c r="R16" s="45">
        <f>IF('Variantenvergleich'!$A16="","",'Variantenvergleich'!$J16*'Variantenvergleich'!$K16)</f>
        <v/>
      </c>
      <c r="S16" s="45">
        <f>IF('Variantenvergleich'!$A16="","",IF('Variantenvergleich'!$Q16&gt;0,IFERROR('Variantenvergleich'!$Q16/'Variantenvergleich'!$M16,0),0))</f>
        <v/>
      </c>
      <c r="T16" s="45">
        <f>IF('Variantenvergleich'!$A16="","",'Variantenvergleich'!$F16*'Variantenvergleich'!$N16)</f>
        <v/>
      </c>
      <c r="U16" s="45">
        <f>IF('Variantenvergleich'!$A16="","",SUM('Variantenvergleich'!$R16:'Variantenvergleich'!$T16))</f>
        <v/>
      </c>
      <c r="V16" s="45">
        <f>IF('Variantenvergleich'!$A16="","",IFERROR('Variantenvergleich'!$U16/12,0))</f>
        <v/>
      </c>
      <c r="W16" s="46">
        <f>IF('Variantenvergleich'!$A16="","",IFERROR('Variantenvergleich'!$U16/'Variantenvergleich'!$I16,0))</f>
        <v/>
      </c>
      <c r="X16" s="20">
        <f>IF('Variantenvergleich'!$A16="","",IF('Variantenvergleich'!$W16&lt;=33%,"Erfüllt","Nicht erfüllt"))</f>
        <v/>
      </c>
      <c r="Y16" s="20">
        <f>IF('Variantenvergleich'!$A16="","",IF(AND('Variantenvergleich'!$W16&lt;=33%,'Variantenvergleich'!$O16&lt;=80%),"Finanzierung realistisch","Finanzierung prüfen"))</f>
        <v/>
      </c>
      <c r="Z16" s="46">
        <f>IF('Variantenvergleich'!$A16="","",IFERROR(VLOOKUP('Variantenvergleich'!$E16,'Variantenvergleich'!$AD$4:$AF$12,2,FALSE),""))</f>
        <v/>
      </c>
      <c r="AA16" s="46">
        <f>IF('Variantenvergleich'!$A16="","",IFERROR((('Variantenvergleich'!$J16*'Variantenvergleich'!$L16)+'Variantenvergleich'!$S16+'Variantenvergleich'!$T16)/'Variantenvergleich'!$I16,0))</f>
        <v/>
      </c>
      <c r="AB16" s="20">
        <f>IF('Variantenvergleich'!$A16="","",IF('Variantenvergleich'!$AA16&lt;=33%,"Erfüllt","Nicht erfüllt"))</f>
        <v/>
      </c>
    </row>
    <row r="17">
      <c r="A17" s="7" t="n"/>
      <c r="B17" s="17" t="n"/>
      <c r="C17" s="7" t="n"/>
      <c r="D17" s="7" t="n"/>
      <c r="E17" s="7" t="n"/>
      <c r="F17" s="43" t="n"/>
      <c r="G17" s="43" t="n"/>
      <c r="H17" s="43" t="n"/>
      <c r="I17" s="43" t="n"/>
      <c r="J17" s="48">
        <f>IF('Variantenvergleich'!$A17="","",'Variantenvergleich'!$F17-'Variantenvergleich'!$G17-'Variantenvergleich'!$H17)</f>
        <v/>
      </c>
      <c r="K17" s="44" t="n"/>
      <c r="L17" s="44" t="n"/>
      <c r="M17" s="13" t="n"/>
      <c r="N17" s="44" t="n"/>
      <c r="O17" s="49">
        <f>IF('Variantenvergleich'!$A17="","",IFERROR('Variantenvergleich'!$J17/'Variantenvergleich'!$F17,0))</f>
        <v/>
      </c>
      <c r="P17" s="48">
        <f>IF('Variantenvergleich'!$A17="","",MIN('Variantenvergleich'!$J17,'Variantenvergleich'!$F17*65%))</f>
        <v/>
      </c>
      <c r="Q17" s="48">
        <f>IF('Variantenvergleich'!$A17="","",MAX(0,'Variantenvergleich'!$J17-'Variantenvergleich'!$P17))</f>
        <v/>
      </c>
      <c r="R17" s="48">
        <f>IF('Variantenvergleich'!$A17="","",'Variantenvergleich'!$J17*'Variantenvergleich'!$K17)</f>
        <v/>
      </c>
      <c r="S17" s="48">
        <f>IF('Variantenvergleich'!$A17="","",IF('Variantenvergleich'!$Q17&gt;0,IFERROR('Variantenvergleich'!$Q17/'Variantenvergleich'!$M17,0),0))</f>
        <v/>
      </c>
      <c r="T17" s="48">
        <f>IF('Variantenvergleich'!$A17="","",'Variantenvergleich'!$F17*'Variantenvergleich'!$N17)</f>
        <v/>
      </c>
      <c r="U17" s="48">
        <f>IF('Variantenvergleich'!$A17="","",SUM('Variantenvergleich'!$R17:'Variantenvergleich'!$T17))</f>
        <v/>
      </c>
      <c r="V17" s="48">
        <f>IF('Variantenvergleich'!$A17="","",IFERROR('Variantenvergleich'!$U17/12,0))</f>
        <v/>
      </c>
      <c r="W17" s="49">
        <f>IF('Variantenvergleich'!$A17="","",IFERROR('Variantenvergleich'!$U17/'Variantenvergleich'!$I17,0))</f>
        <v/>
      </c>
      <c r="X17" s="25">
        <f>IF('Variantenvergleich'!$A17="","",IF('Variantenvergleich'!$W17&lt;=33%,"Erfüllt","Nicht erfüllt"))</f>
        <v/>
      </c>
      <c r="Y17" s="25">
        <f>IF('Variantenvergleich'!$A17="","",IF(AND('Variantenvergleich'!$W17&lt;=33%,'Variantenvergleich'!$O17&lt;=80%),"Finanzierung realistisch","Finanzierung prüfen"))</f>
        <v/>
      </c>
      <c r="Z17" s="49">
        <f>IF('Variantenvergleich'!$A17="","",IFERROR(VLOOKUP('Variantenvergleich'!$E17,'Variantenvergleich'!$AD$4:$AF$12,2,FALSE),""))</f>
        <v/>
      </c>
      <c r="AA17" s="49">
        <f>IF('Variantenvergleich'!$A17="","",IFERROR((('Variantenvergleich'!$J17*'Variantenvergleich'!$L17)+'Variantenvergleich'!$S17+'Variantenvergleich'!$T17)/'Variantenvergleich'!$I17,0))</f>
        <v/>
      </c>
      <c r="AB17" s="25">
        <f>IF('Variantenvergleich'!$A17="","",IF('Variantenvergleich'!$AA17&lt;=33%,"Erfüllt","Nicht erfüllt"))</f>
        <v/>
      </c>
    </row>
    <row r="18">
      <c r="A18" s="7" t="n"/>
      <c r="B18" s="17" t="n"/>
      <c r="C18" s="7" t="n"/>
      <c r="D18" s="7" t="n"/>
      <c r="E18" s="7" t="n"/>
      <c r="F18" s="43" t="n"/>
      <c r="G18" s="43" t="n"/>
      <c r="H18" s="43" t="n"/>
      <c r="I18" s="43" t="n"/>
      <c r="J18" s="45">
        <f>IF('Variantenvergleich'!$A18="","",'Variantenvergleich'!$F18-'Variantenvergleich'!$G18-'Variantenvergleich'!$H18)</f>
        <v/>
      </c>
      <c r="K18" s="44" t="n"/>
      <c r="L18" s="44" t="n"/>
      <c r="M18" s="13" t="n"/>
      <c r="N18" s="44" t="n"/>
      <c r="O18" s="46">
        <f>IF('Variantenvergleich'!$A18="","",IFERROR('Variantenvergleich'!$J18/'Variantenvergleich'!$F18,0))</f>
        <v/>
      </c>
      <c r="P18" s="45">
        <f>IF('Variantenvergleich'!$A18="","",MIN('Variantenvergleich'!$J18,'Variantenvergleich'!$F18*65%))</f>
        <v/>
      </c>
      <c r="Q18" s="45">
        <f>IF('Variantenvergleich'!$A18="","",MAX(0,'Variantenvergleich'!$J18-'Variantenvergleich'!$P18))</f>
        <v/>
      </c>
      <c r="R18" s="45">
        <f>IF('Variantenvergleich'!$A18="","",'Variantenvergleich'!$J18*'Variantenvergleich'!$K18)</f>
        <v/>
      </c>
      <c r="S18" s="45">
        <f>IF('Variantenvergleich'!$A18="","",IF('Variantenvergleich'!$Q18&gt;0,IFERROR('Variantenvergleich'!$Q18/'Variantenvergleich'!$M18,0),0))</f>
        <v/>
      </c>
      <c r="T18" s="45">
        <f>IF('Variantenvergleich'!$A18="","",'Variantenvergleich'!$F18*'Variantenvergleich'!$N18)</f>
        <v/>
      </c>
      <c r="U18" s="45">
        <f>IF('Variantenvergleich'!$A18="","",SUM('Variantenvergleich'!$R18:'Variantenvergleich'!$T18))</f>
        <v/>
      </c>
      <c r="V18" s="45">
        <f>IF('Variantenvergleich'!$A18="","",IFERROR('Variantenvergleich'!$U18/12,0))</f>
        <v/>
      </c>
      <c r="W18" s="46">
        <f>IF('Variantenvergleich'!$A18="","",IFERROR('Variantenvergleich'!$U18/'Variantenvergleich'!$I18,0))</f>
        <v/>
      </c>
      <c r="X18" s="20">
        <f>IF('Variantenvergleich'!$A18="","",IF('Variantenvergleich'!$W18&lt;=33%,"Erfüllt","Nicht erfüllt"))</f>
        <v/>
      </c>
      <c r="Y18" s="20">
        <f>IF('Variantenvergleich'!$A18="","",IF(AND('Variantenvergleich'!$W18&lt;=33%,'Variantenvergleich'!$O18&lt;=80%),"Finanzierung realistisch","Finanzierung prüfen"))</f>
        <v/>
      </c>
      <c r="Z18" s="46">
        <f>IF('Variantenvergleich'!$A18="","",IFERROR(VLOOKUP('Variantenvergleich'!$E18,'Variantenvergleich'!$AD$4:$AF$12,2,FALSE),""))</f>
        <v/>
      </c>
      <c r="AA18" s="46">
        <f>IF('Variantenvergleich'!$A18="","",IFERROR((('Variantenvergleich'!$J18*'Variantenvergleich'!$L18)+'Variantenvergleich'!$S18+'Variantenvergleich'!$T18)/'Variantenvergleich'!$I18,0))</f>
        <v/>
      </c>
      <c r="AB18" s="20">
        <f>IF('Variantenvergleich'!$A18="","",IF('Variantenvergleich'!$AA18&lt;=33%,"Erfüllt","Nicht erfüllt"))</f>
        <v/>
      </c>
    </row>
    <row r="19">
      <c r="A19" s="7" t="n"/>
      <c r="B19" s="17" t="n"/>
      <c r="C19" s="7" t="n"/>
      <c r="D19" s="7" t="n"/>
      <c r="E19" s="7" t="n"/>
      <c r="F19" s="43" t="n"/>
      <c r="G19" s="43" t="n"/>
      <c r="H19" s="43" t="n"/>
      <c r="I19" s="43" t="n"/>
      <c r="J19" s="48">
        <f>IF('Variantenvergleich'!$A19="","",'Variantenvergleich'!$F19-'Variantenvergleich'!$G19-'Variantenvergleich'!$H19)</f>
        <v/>
      </c>
      <c r="K19" s="44" t="n"/>
      <c r="L19" s="44" t="n"/>
      <c r="M19" s="13" t="n"/>
      <c r="N19" s="44" t="n"/>
      <c r="O19" s="49">
        <f>IF('Variantenvergleich'!$A19="","",IFERROR('Variantenvergleich'!$J19/'Variantenvergleich'!$F19,0))</f>
        <v/>
      </c>
      <c r="P19" s="48">
        <f>IF('Variantenvergleich'!$A19="","",MIN('Variantenvergleich'!$J19,'Variantenvergleich'!$F19*65%))</f>
        <v/>
      </c>
      <c r="Q19" s="48">
        <f>IF('Variantenvergleich'!$A19="","",MAX(0,'Variantenvergleich'!$J19-'Variantenvergleich'!$P19))</f>
        <v/>
      </c>
      <c r="R19" s="48">
        <f>IF('Variantenvergleich'!$A19="","",'Variantenvergleich'!$J19*'Variantenvergleich'!$K19)</f>
        <v/>
      </c>
      <c r="S19" s="48">
        <f>IF('Variantenvergleich'!$A19="","",IF('Variantenvergleich'!$Q19&gt;0,IFERROR('Variantenvergleich'!$Q19/'Variantenvergleich'!$M19,0),0))</f>
        <v/>
      </c>
      <c r="T19" s="48">
        <f>IF('Variantenvergleich'!$A19="","",'Variantenvergleich'!$F19*'Variantenvergleich'!$N19)</f>
        <v/>
      </c>
      <c r="U19" s="48">
        <f>IF('Variantenvergleich'!$A19="","",SUM('Variantenvergleich'!$R19:'Variantenvergleich'!$T19))</f>
        <v/>
      </c>
      <c r="V19" s="48">
        <f>IF('Variantenvergleich'!$A19="","",IFERROR('Variantenvergleich'!$U19/12,0))</f>
        <v/>
      </c>
      <c r="W19" s="49">
        <f>IF('Variantenvergleich'!$A19="","",IFERROR('Variantenvergleich'!$U19/'Variantenvergleich'!$I19,0))</f>
        <v/>
      </c>
      <c r="X19" s="25">
        <f>IF('Variantenvergleich'!$A19="","",IF('Variantenvergleich'!$W19&lt;=33%,"Erfüllt","Nicht erfüllt"))</f>
        <v/>
      </c>
      <c r="Y19" s="25">
        <f>IF('Variantenvergleich'!$A19="","",IF(AND('Variantenvergleich'!$W19&lt;=33%,'Variantenvergleich'!$O19&lt;=80%),"Finanzierung realistisch","Finanzierung prüfen"))</f>
        <v/>
      </c>
      <c r="Z19" s="49">
        <f>IF('Variantenvergleich'!$A19="","",IFERROR(VLOOKUP('Variantenvergleich'!$E19,'Variantenvergleich'!$AD$4:$AF$12,2,FALSE),""))</f>
        <v/>
      </c>
      <c r="AA19" s="49">
        <f>IF('Variantenvergleich'!$A19="","",IFERROR((('Variantenvergleich'!$J19*'Variantenvergleich'!$L19)+'Variantenvergleich'!$S19+'Variantenvergleich'!$T19)/'Variantenvergleich'!$I19,0))</f>
        <v/>
      </c>
      <c r="AB19" s="25">
        <f>IF('Variantenvergleich'!$A19="","",IF('Variantenvergleich'!$AA19&lt;=33%,"Erfüllt","Nicht erfüllt"))</f>
        <v/>
      </c>
    </row>
    <row r="20">
      <c r="A20" s="7" t="n"/>
      <c r="B20" s="17" t="n"/>
      <c r="C20" s="7" t="n"/>
      <c r="D20" s="7" t="n"/>
      <c r="E20" s="7" t="n"/>
      <c r="F20" s="43" t="n"/>
      <c r="G20" s="43" t="n"/>
      <c r="H20" s="43" t="n"/>
      <c r="I20" s="43" t="n"/>
      <c r="J20" s="45">
        <f>IF('Variantenvergleich'!$A20="","",'Variantenvergleich'!$F20-'Variantenvergleich'!$G20-'Variantenvergleich'!$H20)</f>
        <v/>
      </c>
      <c r="K20" s="44" t="n"/>
      <c r="L20" s="44" t="n"/>
      <c r="M20" s="13" t="n"/>
      <c r="N20" s="44" t="n"/>
      <c r="O20" s="46">
        <f>IF('Variantenvergleich'!$A20="","",IFERROR('Variantenvergleich'!$J20/'Variantenvergleich'!$F20,0))</f>
        <v/>
      </c>
      <c r="P20" s="45">
        <f>IF('Variantenvergleich'!$A20="","",MIN('Variantenvergleich'!$J20,'Variantenvergleich'!$F20*65%))</f>
        <v/>
      </c>
      <c r="Q20" s="45">
        <f>IF('Variantenvergleich'!$A20="","",MAX(0,'Variantenvergleich'!$J20-'Variantenvergleich'!$P20))</f>
        <v/>
      </c>
      <c r="R20" s="45">
        <f>IF('Variantenvergleich'!$A20="","",'Variantenvergleich'!$J20*'Variantenvergleich'!$K20)</f>
        <v/>
      </c>
      <c r="S20" s="45">
        <f>IF('Variantenvergleich'!$A20="","",IF('Variantenvergleich'!$Q20&gt;0,IFERROR('Variantenvergleich'!$Q20/'Variantenvergleich'!$M20,0),0))</f>
        <v/>
      </c>
      <c r="T20" s="45">
        <f>IF('Variantenvergleich'!$A20="","",'Variantenvergleich'!$F20*'Variantenvergleich'!$N20)</f>
        <v/>
      </c>
      <c r="U20" s="45">
        <f>IF('Variantenvergleich'!$A20="","",SUM('Variantenvergleich'!$R20:'Variantenvergleich'!$T20))</f>
        <v/>
      </c>
      <c r="V20" s="45">
        <f>IF('Variantenvergleich'!$A20="","",IFERROR('Variantenvergleich'!$U20/12,0))</f>
        <v/>
      </c>
      <c r="W20" s="46">
        <f>IF('Variantenvergleich'!$A20="","",IFERROR('Variantenvergleich'!$U20/'Variantenvergleich'!$I20,0))</f>
        <v/>
      </c>
      <c r="X20" s="20">
        <f>IF('Variantenvergleich'!$A20="","",IF('Variantenvergleich'!$W20&lt;=33%,"Erfüllt","Nicht erfüllt"))</f>
        <v/>
      </c>
      <c r="Y20" s="20">
        <f>IF('Variantenvergleich'!$A20="","",IF(AND('Variantenvergleich'!$W20&lt;=33%,'Variantenvergleich'!$O20&lt;=80%),"Finanzierung realistisch","Finanzierung prüfen"))</f>
        <v/>
      </c>
      <c r="Z20" s="46">
        <f>IF('Variantenvergleich'!$A20="","",IFERROR(VLOOKUP('Variantenvergleich'!$E20,'Variantenvergleich'!$AD$4:$AF$12,2,FALSE),""))</f>
        <v/>
      </c>
      <c r="AA20" s="46">
        <f>IF('Variantenvergleich'!$A20="","",IFERROR((('Variantenvergleich'!$J20*'Variantenvergleich'!$L20)+'Variantenvergleich'!$S20+'Variantenvergleich'!$T20)/'Variantenvergleich'!$I20,0))</f>
        <v/>
      </c>
      <c r="AB20" s="20">
        <f>IF('Variantenvergleich'!$A20="","",IF('Variantenvergleich'!$AA20&lt;=33%,"Erfüllt","Nicht erfüllt"))</f>
        <v/>
      </c>
    </row>
    <row r="21">
      <c r="A21" s="7" t="n"/>
      <c r="B21" s="17" t="n"/>
      <c r="C21" s="7" t="n"/>
      <c r="D21" s="7" t="n"/>
      <c r="E21" s="7" t="n"/>
      <c r="F21" s="43" t="n"/>
      <c r="G21" s="43" t="n"/>
      <c r="H21" s="43" t="n"/>
      <c r="I21" s="43" t="n"/>
      <c r="J21" s="48">
        <f>IF('Variantenvergleich'!$A21="","",'Variantenvergleich'!$F21-'Variantenvergleich'!$G21-'Variantenvergleich'!$H21)</f>
        <v/>
      </c>
      <c r="K21" s="44" t="n"/>
      <c r="L21" s="44" t="n"/>
      <c r="M21" s="13" t="n"/>
      <c r="N21" s="44" t="n"/>
      <c r="O21" s="49">
        <f>IF('Variantenvergleich'!$A21="","",IFERROR('Variantenvergleich'!$J21/'Variantenvergleich'!$F21,0))</f>
        <v/>
      </c>
      <c r="P21" s="48">
        <f>IF('Variantenvergleich'!$A21="","",MIN('Variantenvergleich'!$J21,'Variantenvergleich'!$F21*65%))</f>
        <v/>
      </c>
      <c r="Q21" s="48">
        <f>IF('Variantenvergleich'!$A21="","",MAX(0,'Variantenvergleich'!$J21-'Variantenvergleich'!$P21))</f>
        <v/>
      </c>
      <c r="R21" s="48">
        <f>IF('Variantenvergleich'!$A21="","",'Variantenvergleich'!$J21*'Variantenvergleich'!$K21)</f>
        <v/>
      </c>
      <c r="S21" s="48">
        <f>IF('Variantenvergleich'!$A21="","",IF('Variantenvergleich'!$Q21&gt;0,IFERROR('Variantenvergleich'!$Q21/'Variantenvergleich'!$M21,0),0))</f>
        <v/>
      </c>
      <c r="T21" s="48">
        <f>IF('Variantenvergleich'!$A21="","",'Variantenvergleich'!$F21*'Variantenvergleich'!$N21)</f>
        <v/>
      </c>
      <c r="U21" s="48">
        <f>IF('Variantenvergleich'!$A21="","",SUM('Variantenvergleich'!$R21:'Variantenvergleich'!$T21))</f>
        <v/>
      </c>
      <c r="V21" s="48">
        <f>IF('Variantenvergleich'!$A21="","",IFERROR('Variantenvergleich'!$U21/12,0))</f>
        <v/>
      </c>
      <c r="W21" s="49">
        <f>IF('Variantenvergleich'!$A21="","",IFERROR('Variantenvergleich'!$U21/'Variantenvergleich'!$I21,0))</f>
        <v/>
      </c>
      <c r="X21" s="25">
        <f>IF('Variantenvergleich'!$A21="","",IF('Variantenvergleich'!$W21&lt;=33%,"Erfüllt","Nicht erfüllt"))</f>
        <v/>
      </c>
      <c r="Y21" s="25">
        <f>IF('Variantenvergleich'!$A21="","",IF(AND('Variantenvergleich'!$W21&lt;=33%,'Variantenvergleich'!$O21&lt;=80%),"Finanzierung realistisch","Finanzierung prüfen"))</f>
        <v/>
      </c>
      <c r="Z21" s="49">
        <f>IF('Variantenvergleich'!$A21="","",IFERROR(VLOOKUP('Variantenvergleich'!$E21,'Variantenvergleich'!$AD$4:$AF$12,2,FALSE),""))</f>
        <v/>
      </c>
      <c r="AA21" s="49">
        <f>IF('Variantenvergleich'!$A21="","",IFERROR((('Variantenvergleich'!$J21*'Variantenvergleich'!$L21)+'Variantenvergleich'!$S21+'Variantenvergleich'!$T21)/'Variantenvergleich'!$I21,0))</f>
        <v/>
      </c>
      <c r="AB21" s="25">
        <f>IF('Variantenvergleich'!$A21="","",IF('Variantenvergleich'!$AA21&lt;=33%,"Erfüllt","Nicht erfüllt"))</f>
        <v/>
      </c>
    </row>
    <row r="22">
      <c r="A22" s="7" t="n"/>
      <c r="B22" s="17" t="n"/>
      <c r="C22" s="7" t="n"/>
      <c r="D22" s="7" t="n"/>
      <c r="E22" s="7" t="n"/>
      <c r="F22" s="43" t="n"/>
      <c r="G22" s="43" t="n"/>
      <c r="H22" s="43" t="n"/>
      <c r="I22" s="43" t="n"/>
      <c r="J22" s="45">
        <f>IF('Variantenvergleich'!$A22="","",'Variantenvergleich'!$F22-'Variantenvergleich'!$G22-'Variantenvergleich'!$H22)</f>
        <v/>
      </c>
      <c r="K22" s="44" t="n"/>
      <c r="L22" s="44" t="n"/>
      <c r="M22" s="13" t="n"/>
      <c r="N22" s="44" t="n"/>
      <c r="O22" s="46">
        <f>IF('Variantenvergleich'!$A22="","",IFERROR('Variantenvergleich'!$J22/'Variantenvergleich'!$F22,0))</f>
        <v/>
      </c>
      <c r="P22" s="45">
        <f>IF('Variantenvergleich'!$A22="","",MIN('Variantenvergleich'!$J22,'Variantenvergleich'!$F22*65%))</f>
        <v/>
      </c>
      <c r="Q22" s="45">
        <f>IF('Variantenvergleich'!$A22="","",MAX(0,'Variantenvergleich'!$J22-'Variantenvergleich'!$P22))</f>
        <v/>
      </c>
      <c r="R22" s="45">
        <f>IF('Variantenvergleich'!$A22="","",'Variantenvergleich'!$J22*'Variantenvergleich'!$K22)</f>
        <v/>
      </c>
      <c r="S22" s="45">
        <f>IF('Variantenvergleich'!$A22="","",IF('Variantenvergleich'!$Q22&gt;0,IFERROR('Variantenvergleich'!$Q22/'Variantenvergleich'!$M22,0),0))</f>
        <v/>
      </c>
      <c r="T22" s="45">
        <f>IF('Variantenvergleich'!$A22="","",'Variantenvergleich'!$F22*'Variantenvergleich'!$N22)</f>
        <v/>
      </c>
      <c r="U22" s="45">
        <f>IF('Variantenvergleich'!$A22="","",SUM('Variantenvergleich'!$R22:'Variantenvergleich'!$T22))</f>
        <v/>
      </c>
      <c r="V22" s="45">
        <f>IF('Variantenvergleich'!$A22="","",IFERROR('Variantenvergleich'!$U22/12,0))</f>
        <v/>
      </c>
      <c r="W22" s="46">
        <f>IF('Variantenvergleich'!$A22="","",IFERROR('Variantenvergleich'!$U22/'Variantenvergleich'!$I22,0))</f>
        <v/>
      </c>
      <c r="X22" s="20">
        <f>IF('Variantenvergleich'!$A22="","",IF('Variantenvergleich'!$W22&lt;=33%,"Erfüllt","Nicht erfüllt"))</f>
        <v/>
      </c>
      <c r="Y22" s="20">
        <f>IF('Variantenvergleich'!$A22="","",IF(AND('Variantenvergleich'!$W22&lt;=33%,'Variantenvergleich'!$O22&lt;=80%),"Finanzierung realistisch","Finanzierung prüfen"))</f>
        <v/>
      </c>
      <c r="Z22" s="46">
        <f>IF('Variantenvergleich'!$A22="","",IFERROR(VLOOKUP('Variantenvergleich'!$E22,'Variantenvergleich'!$AD$4:$AF$12,2,FALSE),""))</f>
        <v/>
      </c>
      <c r="AA22" s="46">
        <f>IF('Variantenvergleich'!$A22="","",IFERROR((('Variantenvergleich'!$J22*'Variantenvergleich'!$L22)+'Variantenvergleich'!$S22+'Variantenvergleich'!$T22)/'Variantenvergleich'!$I22,0))</f>
        <v/>
      </c>
      <c r="AB22" s="20">
        <f>IF('Variantenvergleich'!$A22="","",IF('Variantenvergleich'!$AA22&lt;=33%,"Erfüllt","Nicht erfüllt"))</f>
        <v/>
      </c>
    </row>
    <row r="23">
      <c r="A23" s="7" t="n"/>
      <c r="B23" s="17" t="n"/>
      <c r="C23" s="7" t="n"/>
      <c r="D23" s="7" t="n"/>
      <c r="E23" s="7" t="n"/>
      <c r="F23" s="43" t="n"/>
      <c r="G23" s="43" t="n"/>
      <c r="H23" s="43" t="n"/>
      <c r="I23" s="43" t="n"/>
      <c r="J23" s="48">
        <f>IF('Variantenvergleich'!$A23="","",'Variantenvergleich'!$F23-'Variantenvergleich'!$G23-'Variantenvergleich'!$H23)</f>
        <v/>
      </c>
      <c r="K23" s="44" t="n"/>
      <c r="L23" s="44" t="n"/>
      <c r="M23" s="13" t="n"/>
      <c r="N23" s="44" t="n"/>
      <c r="O23" s="49">
        <f>IF('Variantenvergleich'!$A23="","",IFERROR('Variantenvergleich'!$J23/'Variantenvergleich'!$F23,0))</f>
        <v/>
      </c>
      <c r="P23" s="48">
        <f>IF('Variantenvergleich'!$A23="","",MIN('Variantenvergleich'!$J23,'Variantenvergleich'!$F23*65%))</f>
        <v/>
      </c>
      <c r="Q23" s="48">
        <f>IF('Variantenvergleich'!$A23="","",MAX(0,'Variantenvergleich'!$J23-'Variantenvergleich'!$P23))</f>
        <v/>
      </c>
      <c r="R23" s="48">
        <f>IF('Variantenvergleich'!$A23="","",'Variantenvergleich'!$J23*'Variantenvergleich'!$K23)</f>
        <v/>
      </c>
      <c r="S23" s="48">
        <f>IF('Variantenvergleich'!$A23="","",IF('Variantenvergleich'!$Q23&gt;0,IFERROR('Variantenvergleich'!$Q23/'Variantenvergleich'!$M23,0),0))</f>
        <v/>
      </c>
      <c r="T23" s="48">
        <f>IF('Variantenvergleich'!$A23="","",'Variantenvergleich'!$F23*'Variantenvergleich'!$N23)</f>
        <v/>
      </c>
      <c r="U23" s="48">
        <f>IF('Variantenvergleich'!$A23="","",SUM('Variantenvergleich'!$R23:'Variantenvergleich'!$T23))</f>
        <v/>
      </c>
      <c r="V23" s="48">
        <f>IF('Variantenvergleich'!$A23="","",IFERROR('Variantenvergleich'!$U23/12,0))</f>
        <v/>
      </c>
      <c r="W23" s="49">
        <f>IF('Variantenvergleich'!$A23="","",IFERROR('Variantenvergleich'!$U23/'Variantenvergleich'!$I23,0))</f>
        <v/>
      </c>
      <c r="X23" s="25">
        <f>IF('Variantenvergleich'!$A23="","",IF('Variantenvergleich'!$W23&lt;=33%,"Erfüllt","Nicht erfüllt"))</f>
        <v/>
      </c>
      <c r="Y23" s="25">
        <f>IF('Variantenvergleich'!$A23="","",IF(AND('Variantenvergleich'!$W23&lt;=33%,'Variantenvergleich'!$O23&lt;=80%),"Finanzierung realistisch","Finanzierung prüfen"))</f>
        <v/>
      </c>
      <c r="Z23" s="49">
        <f>IF('Variantenvergleich'!$A23="","",IFERROR(VLOOKUP('Variantenvergleich'!$E23,'Variantenvergleich'!$AD$4:$AF$12,2,FALSE),""))</f>
        <v/>
      </c>
      <c r="AA23" s="49">
        <f>IF('Variantenvergleich'!$A23="","",IFERROR((('Variantenvergleich'!$J23*'Variantenvergleich'!$L23)+'Variantenvergleich'!$S23+'Variantenvergleich'!$T23)/'Variantenvergleich'!$I23,0))</f>
        <v/>
      </c>
      <c r="AB23" s="25">
        <f>IF('Variantenvergleich'!$A23="","",IF('Variantenvergleich'!$AA23&lt;=33%,"Erfüllt","Nicht erfüllt"))</f>
        <v/>
      </c>
    </row>
    <row r="24">
      <c r="A24" s="7" t="n"/>
      <c r="B24" s="17" t="n"/>
      <c r="C24" s="7" t="n"/>
      <c r="D24" s="7" t="n"/>
      <c r="E24" s="7" t="n"/>
      <c r="F24" s="43" t="n"/>
      <c r="G24" s="43" t="n"/>
      <c r="H24" s="43" t="n"/>
      <c r="I24" s="43" t="n"/>
      <c r="J24" s="45">
        <f>IF('Variantenvergleich'!$A24="","",'Variantenvergleich'!$F24-'Variantenvergleich'!$G24-'Variantenvergleich'!$H24)</f>
        <v/>
      </c>
      <c r="K24" s="44" t="n"/>
      <c r="L24" s="44" t="n"/>
      <c r="M24" s="13" t="n"/>
      <c r="N24" s="44" t="n"/>
      <c r="O24" s="46">
        <f>IF('Variantenvergleich'!$A24="","",IFERROR('Variantenvergleich'!$J24/'Variantenvergleich'!$F24,0))</f>
        <v/>
      </c>
      <c r="P24" s="45">
        <f>IF('Variantenvergleich'!$A24="","",MIN('Variantenvergleich'!$J24,'Variantenvergleich'!$F24*65%))</f>
        <v/>
      </c>
      <c r="Q24" s="45">
        <f>IF('Variantenvergleich'!$A24="","",MAX(0,'Variantenvergleich'!$J24-'Variantenvergleich'!$P24))</f>
        <v/>
      </c>
      <c r="R24" s="45">
        <f>IF('Variantenvergleich'!$A24="","",'Variantenvergleich'!$J24*'Variantenvergleich'!$K24)</f>
        <v/>
      </c>
      <c r="S24" s="45">
        <f>IF('Variantenvergleich'!$A24="","",IF('Variantenvergleich'!$Q24&gt;0,IFERROR('Variantenvergleich'!$Q24/'Variantenvergleich'!$M24,0),0))</f>
        <v/>
      </c>
      <c r="T24" s="45">
        <f>IF('Variantenvergleich'!$A24="","",'Variantenvergleich'!$F24*'Variantenvergleich'!$N24)</f>
        <v/>
      </c>
      <c r="U24" s="45">
        <f>IF('Variantenvergleich'!$A24="","",SUM('Variantenvergleich'!$R24:'Variantenvergleich'!$T24))</f>
        <v/>
      </c>
      <c r="V24" s="45">
        <f>IF('Variantenvergleich'!$A24="","",IFERROR('Variantenvergleich'!$U24/12,0))</f>
        <v/>
      </c>
      <c r="W24" s="46">
        <f>IF('Variantenvergleich'!$A24="","",IFERROR('Variantenvergleich'!$U24/'Variantenvergleich'!$I24,0))</f>
        <v/>
      </c>
      <c r="X24" s="20">
        <f>IF('Variantenvergleich'!$A24="","",IF('Variantenvergleich'!$W24&lt;=33%,"Erfüllt","Nicht erfüllt"))</f>
        <v/>
      </c>
      <c r="Y24" s="20">
        <f>IF('Variantenvergleich'!$A24="","",IF(AND('Variantenvergleich'!$W24&lt;=33%,'Variantenvergleich'!$O24&lt;=80%),"Finanzierung realistisch","Finanzierung prüfen"))</f>
        <v/>
      </c>
      <c r="Z24" s="46">
        <f>IF('Variantenvergleich'!$A24="","",IFERROR(VLOOKUP('Variantenvergleich'!$E24,'Variantenvergleich'!$AD$4:$AF$12,2,FALSE),""))</f>
        <v/>
      </c>
      <c r="AA24" s="46">
        <f>IF('Variantenvergleich'!$A24="","",IFERROR((('Variantenvergleich'!$J24*'Variantenvergleich'!$L24)+'Variantenvergleich'!$S24+'Variantenvergleich'!$T24)/'Variantenvergleich'!$I24,0))</f>
        <v/>
      </c>
      <c r="AB24" s="20">
        <f>IF('Variantenvergleich'!$A24="","",IF('Variantenvergleich'!$AA24&lt;=33%,"Erfüllt","Nicht erfüllt"))</f>
        <v/>
      </c>
    </row>
    <row r="25">
      <c r="A25" s="7" t="n"/>
      <c r="B25" s="17" t="n"/>
      <c r="C25" s="7" t="n"/>
      <c r="D25" s="7" t="n"/>
      <c r="E25" s="7" t="n"/>
      <c r="F25" s="43" t="n"/>
      <c r="G25" s="43" t="n"/>
      <c r="H25" s="43" t="n"/>
      <c r="I25" s="43" t="n"/>
      <c r="J25" s="48">
        <f>IF('Variantenvergleich'!$A25="","",'Variantenvergleich'!$F25-'Variantenvergleich'!$G25-'Variantenvergleich'!$H25)</f>
        <v/>
      </c>
      <c r="K25" s="44" t="n"/>
      <c r="L25" s="44" t="n"/>
      <c r="M25" s="13" t="n"/>
      <c r="N25" s="44" t="n"/>
      <c r="O25" s="49">
        <f>IF('Variantenvergleich'!$A25="","",IFERROR('Variantenvergleich'!$J25/'Variantenvergleich'!$F25,0))</f>
        <v/>
      </c>
      <c r="P25" s="48">
        <f>IF('Variantenvergleich'!$A25="","",MIN('Variantenvergleich'!$J25,'Variantenvergleich'!$F25*65%))</f>
        <v/>
      </c>
      <c r="Q25" s="48">
        <f>IF('Variantenvergleich'!$A25="","",MAX(0,'Variantenvergleich'!$J25-'Variantenvergleich'!$P25))</f>
        <v/>
      </c>
      <c r="R25" s="48">
        <f>IF('Variantenvergleich'!$A25="","",'Variantenvergleich'!$J25*'Variantenvergleich'!$K25)</f>
        <v/>
      </c>
      <c r="S25" s="48">
        <f>IF('Variantenvergleich'!$A25="","",IF('Variantenvergleich'!$Q25&gt;0,IFERROR('Variantenvergleich'!$Q25/'Variantenvergleich'!$M25,0),0))</f>
        <v/>
      </c>
      <c r="T25" s="48">
        <f>IF('Variantenvergleich'!$A25="","",'Variantenvergleich'!$F25*'Variantenvergleich'!$N25)</f>
        <v/>
      </c>
      <c r="U25" s="48">
        <f>IF('Variantenvergleich'!$A25="","",SUM('Variantenvergleich'!$R25:'Variantenvergleich'!$T25))</f>
        <v/>
      </c>
      <c r="V25" s="48">
        <f>IF('Variantenvergleich'!$A25="","",IFERROR('Variantenvergleich'!$U25/12,0))</f>
        <v/>
      </c>
      <c r="W25" s="49">
        <f>IF('Variantenvergleich'!$A25="","",IFERROR('Variantenvergleich'!$U25/'Variantenvergleich'!$I25,0))</f>
        <v/>
      </c>
      <c r="X25" s="25">
        <f>IF('Variantenvergleich'!$A25="","",IF('Variantenvergleich'!$W25&lt;=33%,"Erfüllt","Nicht erfüllt"))</f>
        <v/>
      </c>
      <c r="Y25" s="25">
        <f>IF('Variantenvergleich'!$A25="","",IF(AND('Variantenvergleich'!$W25&lt;=33%,'Variantenvergleich'!$O25&lt;=80%),"Finanzierung realistisch","Finanzierung prüfen"))</f>
        <v/>
      </c>
      <c r="Z25" s="49">
        <f>IF('Variantenvergleich'!$A25="","",IFERROR(VLOOKUP('Variantenvergleich'!$E25,'Variantenvergleich'!$AD$4:$AF$12,2,FALSE),""))</f>
        <v/>
      </c>
      <c r="AA25" s="49">
        <f>IF('Variantenvergleich'!$A25="","",IFERROR((('Variantenvergleich'!$J25*'Variantenvergleich'!$L25)+'Variantenvergleich'!$S25+'Variantenvergleich'!$T25)/'Variantenvergleich'!$I25,0))</f>
        <v/>
      </c>
      <c r="AB25" s="25">
        <f>IF('Variantenvergleich'!$A25="","",IF('Variantenvergleich'!$AA25&lt;=33%,"Erfüllt","Nicht erfüllt"))</f>
        <v/>
      </c>
    </row>
    <row r="26">
      <c r="A26" s="7" t="n"/>
      <c r="B26" s="17" t="n"/>
      <c r="C26" s="7" t="n"/>
      <c r="D26" s="7" t="n"/>
      <c r="E26" s="7" t="n"/>
      <c r="F26" s="43" t="n"/>
      <c r="G26" s="43" t="n"/>
      <c r="H26" s="43" t="n"/>
      <c r="I26" s="43" t="n"/>
      <c r="J26" s="45">
        <f>IF('Variantenvergleich'!$A26="","",'Variantenvergleich'!$F26-'Variantenvergleich'!$G26-'Variantenvergleich'!$H26)</f>
        <v/>
      </c>
      <c r="K26" s="44" t="n"/>
      <c r="L26" s="44" t="n"/>
      <c r="M26" s="13" t="n"/>
      <c r="N26" s="44" t="n"/>
      <c r="O26" s="46">
        <f>IF('Variantenvergleich'!$A26="","",IFERROR('Variantenvergleich'!$J26/'Variantenvergleich'!$F26,0))</f>
        <v/>
      </c>
      <c r="P26" s="45">
        <f>IF('Variantenvergleich'!$A26="","",MIN('Variantenvergleich'!$J26,'Variantenvergleich'!$F26*65%))</f>
        <v/>
      </c>
      <c r="Q26" s="45">
        <f>IF('Variantenvergleich'!$A26="","",MAX(0,'Variantenvergleich'!$J26-'Variantenvergleich'!$P26))</f>
        <v/>
      </c>
      <c r="R26" s="45">
        <f>IF('Variantenvergleich'!$A26="","",'Variantenvergleich'!$J26*'Variantenvergleich'!$K26)</f>
        <v/>
      </c>
      <c r="S26" s="45">
        <f>IF('Variantenvergleich'!$A26="","",IF('Variantenvergleich'!$Q26&gt;0,IFERROR('Variantenvergleich'!$Q26/'Variantenvergleich'!$M26,0),0))</f>
        <v/>
      </c>
      <c r="T26" s="45">
        <f>IF('Variantenvergleich'!$A26="","",'Variantenvergleich'!$F26*'Variantenvergleich'!$N26)</f>
        <v/>
      </c>
      <c r="U26" s="45">
        <f>IF('Variantenvergleich'!$A26="","",SUM('Variantenvergleich'!$R26:'Variantenvergleich'!$T26))</f>
        <v/>
      </c>
      <c r="V26" s="45">
        <f>IF('Variantenvergleich'!$A26="","",IFERROR('Variantenvergleich'!$U26/12,0))</f>
        <v/>
      </c>
      <c r="W26" s="46">
        <f>IF('Variantenvergleich'!$A26="","",IFERROR('Variantenvergleich'!$U26/'Variantenvergleich'!$I26,0))</f>
        <v/>
      </c>
      <c r="X26" s="20">
        <f>IF('Variantenvergleich'!$A26="","",IF('Variantenvergleich'!$W26&lt;=33%,"Erfüllt","Nicht erfüllt"))</f>
        <v/>
      </c>
      <c r="Y26" s="20">
        <f>IF('Variantenvergleich'!$A26="","",IF(AND('Variantenvergleich'!$W26&lt;=33%,'Variantenvergleich'!$O26&lt;=80%),"Finanzierung realistisch","Finanzierung prüfen"))</f>
        <v/>
      </c>
      <c r="Z26" s="46">
        <f>IF('Variantenvergleich'!$A26="","",IFERROR(VLOOKUP('Variantenvergleich'!$E26,'Variantenvergleich'!$AD$4:$AF$12,2,FALSE),""))</f>
        <v/>
      </c>
      <c r="AA26" s="46">
        <f>IF('Variantenvergleich'!$A26="","",IFERROR((('Variantenvergleich'!$J26*'Variantenvergleich'!$L26)+'Variantenvergleich'!$S26+'Variantenvergleich'!$T26)/'Variantenvergleich'!$I26,0))</f>
        <v/>
      </c>
      <c r="AB26" s="20">
        <f>IF('Variantenvergleich'!$A26="","",IF('Variantenvergleich'!$AA26&lt;=33%,"Erfüllt","Nicht erfüllt"))</f>
        <v/>
      </c>
    </row>
    <row r="27">
      <c r="A27" s="7" t="n"/>
      <c r="B27" s="17" t="n"/>
      <c r="C27" s="7" t="n"/>
      <c r="D27" s="7" t="n"/>
      <c r="E27" s="7" t="n"/>
      <c r="F27" s="43" t="n"/>
      <c r="G27" s="43" t="n"/>
      <c r="H27" s="43" t="n"/>
      <c r="I27" s="43" t="n"/>
      <c r="J27" s="48">
        <f>IF('Variantenvergleich'!$A27="","",'Variantenvergleich'!$F27-'Variantenvergleich'!$G27-'Variantenvergleich'!$H27)</f>
        <v/>
      </c>
      <c r="K27" s="44" t="n"/>
      <c r="L27" s="44" t="n"/>
      <c r="M27" s="13" t="n"/>
      <c r="N27" s="44" t="n"/>
      <c r="O27" s="49">
        <f>IF('Variantenvergleich'!$A27="","",IFERROR('Variantenvergleich'!$J27/'Variantenvergleich'!$F27,0))</f>
        <v/>
      </c>
      <c r="P27" s="48">
        <f>IF('Variantenvergleich'!$A27="","",MIN('Variantenvergleich'!$J27,'Variantenvergleich'!$F27*65%))</f>
        <v/>
      </c>
      <c r="Q27" s="48">
        <f>IF('Variantenvergleich'!$A27="","",MAX(0,'Variantenvergleich'!$J27-'Variantenvergleich'!$P27))</f>
        <v/>
      </c>
      <c r="R27" s="48">
        <f>IF('Variantenvergleich'!$A27="","",'Variantenvergleich'!$J27*'Variantenvergleich'!$K27)</f>
        <v/>
      </c>
      <c r="S27" s="48">
        <f>IF('Variantenvergleich'!$A27="","",IF('Variantenvergleich'!$Q27&gt;0,IFERROR('Variantenvergleich'!$Q27/'Variantenvergleich'!$M27,0),0))</f>
        <v/>
      </c>
      <c r="T27" s="48">
        <f>IF('Variantenvergleich'!$A27="","",'Variantenvergleich'!$F27*'Variantenvergleich'!$N27)</f>
        <v/>
      </c>
      <c r="U27" s="48">
        <f>IF('Variantenvergleich'!$A27="","",SUM('Variantenvergleich'!$R27:'Variantenvergleich'!$T27))</f>
        <v/>
      </c>
      <c r="V27" s="48">
        <f>IF('Variantenvergleich'!$A27="","",IFERROR('Variantenvergleich'!$U27/12,0))</f>
        <v/>
      </c>
      <c r="W27" s="49">
        <f>IF('Variantenvergleich'!$A27="","",IFERROR('Variantenvergleich'!$U27/'Variantenvergleich'!$I27,0))</f>
        <v/>
      </c>
      <c r="X27" s="25">
        <f>IF('Variantenvergleich'!$A27="","",IF('Variantenvergleich'!$W27&lt;=33%,"Erfüllt","Nicht erfüllt"))</f>
        <v/>
      </c>
      <c r="Y27" s="25">
        <f>IF('Variantenvergleich'!$A27="","",IF(AND('Variantenvergleich'!$W27&lt;=33%,'Variantenvergleich'!$O27&lt;=80%),"Finanzierung realistisch","Finanzierung prüfen"))</f>
        <v/>
      </c>
      <c r="Z27" s="49">
        <f>IF('Variantenvergleich'!$A27="","",IFERROR(VLOOKUP('Variantenvergleich'!$E27,'Variantenvergleich'!$AD$4:$AF$12,2,FALSE),""))</f>
        <v/>
      </c>
      <c r="AA27" s="49">
        <f>IF('Variantenvergleich'!$A27="","",IFERROR((('Variantenvergleich'!$J27*'Variantenvergleich'!$L27)+'Variantenvergleich'!$S27+'Variantenvergleich'!$T27)/'Variantenvergleich'!$I27,0))</f>
        <v/>
      </c>
      <c r="AB27" s="25">
        <f>IF('Variantenvergleich'!$A27="","",IF('Variantenvergleich'!$AA27&lt;=33%,"Erfüllt","Nicht erfüllt"))</f>
        <v/>
      </c>
    </row>
    <row r="28">
      <c r="A28" s="7" t="n"/>
      <c r="B28" s="17" t="n"/>
      <c r="C28" s="7" t="n"/>
      <c r="D28" s="7" t="n"/>
      <c r="E28" s="7" t="n"/>
      <c r="F28" s="43" t="n"/>
      <c r="G28" s="43" t="n"/>
      <c r="H28" s="43" t="n"/>
      <c r="I28" s="43" t="n"/>
      <c r="J28" s="45">
        <f>IF('Variantenvergleich'!$A28="","",'Variantenvergleich'!$F28-'Variantenvergleich'!$G28-'Variantenvergleich'!$H28)</f>
        <v/>
      </c>
      <c r="K28" s="44" t="n"/>
      <c r="L28" s="44" t="n"/>
      <c r="M28" s="13" t="n"/>
      <c r="N28" s="44" t="n"/>
      <c r="O28" s="46">
        <f>IF('Variantenvergleich'!$A28="","",IFERROR('Variantenvergleich'!$J28/'Variantenvergleich'!$F28,0))</f>
        <v/>
      </c>
      <c r="P28" s="45">
        <f>IF('Variantenvergleich'!$A28="","",MIN('Variantenvergleich'!$J28,'Variantenvergleich'!$F28*65%))</f>
        <v/>
      </c>
      <c r="Q28" s="45">
        <f>IF('Variantenvergleich'!$A28="","",MAX(0,'Variantenvergleich'!$J28-'Variantenvergleich'!$P28))</f>
        <v/>
      </c>
      <c r="R28" s="45">
        <f>IF('Variantenvergleich'!$A28="","",'Variantenvergleich'!$J28*'Variantenvergleich'!$K28)</f>
        <v/>
      </c>
      <c r="S28" s="45">
        <f>IF('Variantenvergleich'!$A28="","",IF('Variantenvergleich'!$Q28&gt;0,IFERROR('Variantenvergleich'!$Q28/'Variantenvergleich'!$M28,0),0))</f>
        <v/>
      </c>
      <c r="T28" s="45">
        <f>IF('Variantenvergleich'!$A28="","",'Variantenvergleich'!$F28*'Variantenvergleich'!$N28)</f>
        <v/>
      </c>
      <c r="U28" s="45">
        <f>IF('Variantenvergleich'!$A28="","",SUM('Variantenvergleich'!$R28:'Variantenvergleich'!$T28))</f>
        <v/>
      </c>
      <c r="V28" s="45">
        <f>IF('Variantenvergleich'!$A28="","",IFERROR('Variantenvergleich'!$U28/12,0))</f>
        <v/>
      </c>
      <c r="W28" s="46">
        <f>IF('Variantenvergleich'!$A28="","",IFERROR('Variantenvergleich'!$U28/'Variantenvergleich'!$I28,0))</f>
        <v/>
      </c>
      <c r="X28" s="20">
        <f>IF('Variantenvergleich'!$A28="","",IF('Variantenvergleich'!$W28&lt;=33%,"Erfüllt","Nicht erfüllt"))</f>
        <v/>
      </c>
      <c r="Y28" s="20">
        <f>IF('Variantenvergleich'!$A28="","",IF(AND('Variantenvergleich'!$W28&lt;=33%,'Variantenvergleich'!$O28&lt;=80%),"Finanzierung realistisch","Finanzierung prüfen"))</f>
        <v/>
      </c>
      <c r="Z28" s="46">
        <f>IF('Variantenvergleich'!$A28="","",IFERROR(VLOOKUP('Variantenvergleich'!$E28,'Variantenvergleich'!$AD$4:$AF$12,2,FALSE),""))</f>
        <v/>
      </c>
      <c r="AA28" s="46">
        <f>IF('Variantenvergleich'!$A28="","",IFERROR((('Variantenvergleich'!$J28*'Variantenvergleich'!$L28)+'Variantenvergleich'!$S28+'Variantenvergleich'!$T28)/'Variantenvergleich'!$I28,0))</f>
        <v/>
      </c>
      <c r="AB28" s="20">
        <f>IF('Variantenvergleich'!$A28="","",IF('Variantenvergleich'!$AA28&lt;=33%,"Erfüllt","Nicht erfüllt"))</f>
        <v/>
      </c>
    </row>
    <row r="29">
      <c r="A29" s="7" t="n"/>
      <c r="B29" s="17" t="n"/>
      <c r="C29" s="7" t="n"/>
      <c r="D29" s="7" t="n"/>
      <c r="E29" s="7" t="n"/>
      <c r="F29" s="43" t="n"/>
      <c r="G29" s="43" t="n"/>
      <c r="H29" s="43" t="n"/>
      <c r="I29" s="43" t="n"/>
      <c r="J29" s="48">
        <f>IF('Variantenvergleich'!$A29="","",'Variantenvergleich'!$F29-'Variantenvergleich'!$G29-'Variantenvergleich'!$H29)</f>
        <v/>
      </c>
      <c r="K29" s="44" t="n"/>
      <c r="L29" s="44" t="n"/>
      <c r="M29" s="13" t="n"/>
      <c r="N29" s="44" t="n"/>
      <c r="O29" s="49">
        <f>IF('Variantenvergleich'!$A29="","",IFERROR('Variantenvergleich'!$J29/'Variantenvergleich'!$F29,0))</f>
        <v/>
      </c>
      <c r="P29" s="48">
        <f>IF('Variantenvergleich'!$A29="","",MIN('Variantenvergleich'!$J29,'Variantenvergleich'!$F29*65%))</f>
        <v/>
      </c>
      <c r="Q29" s="48">
        <f>IF('Variantenvergleich'!$A29="","",MAX(0,'Variantenvergleich'!$J29-'Variantenvergleich'!$P29))</f>
        <v/>
      </c>
      <c r="R29" s="48">
        <f>IF('Variantenvergleich'!$A29="","",'Variantenvergleich'!$J29*'Variantenvergleich'!$K29)</f>
        <v/>
      </c>
      <c r="S29" s="48">
        <f>IF('Variantenvergleich'!$A29="","",IF('Variantenvergleich'!$Q29&gt;0,IFERROR('Variantenvergleich'!$Q29/'Variantenvergleich'!$M29,0),0))</f>
        <v/>
      </c>
      <c r="T29" s="48">
        <f>IF('Variantenvergleich'!$A29="","",'Variantenvergleich'!$F29*'Variantenvergleich'!$N29)</f>
        <v/>
      </c>
      <c r="U29" s="48">
        <f>IF('Variantenvergleich'!$A29="","",SUM('Variantenvergleich'!$R29:'Variantenvergleich'!$T29))</f>
        <v/>
      </c>
      <c r="V29" s="48">
        <f>IF('Variantenvergleich'!$A29="","",IFERROR('Variantenvergleich'!$U29/12,0))</f>
        <v/>
      </c>
      <c r="W29" s="49">
        <f>IF('Variantenvergleich'!$A29="","",IFERROR('Variantenvergleich'!$U29/'Variantenvergleich'!$I29,0))</f>
        <v/>
      </c>
      <c r="X29" s="25">
        <f>IF('Variantenvergleich'!$A29="","",IF('Variantenvergleich'!$W29&lt;=33%,"Erfüllt","Nicht erfüllt"))</f>
        <v/>
      </c>
      <c r="Y29" s="25">
        <f>IF('Variantenvergleich'!$A29="","",IF(AND('Variantenvergleich'!$W29&lt;=33%,'Variantenvergleich'!$O29&lt;=80%),"Finanzierung realistisch","Finanzierung prüfen"))</f>
        <v/>
      </c>
      <c r="Z29" s="49">
        <f>IF('Variantenvergleich'!$A29="","",IFERROR(VLOOKUP('Variantenvergleich'!$E29,'Variantenvergleich'!$AD$4:$AF$12,2,FALSE),""))</f>
        <v/>
      </c>
      <c r="AA29" s="49">
        <f>IF('Variantenvergleich'!$A29="","",IFERROR((('Variantenvergleich'!$J29*'Variantenvergleich'!$L29)+'Variantenvergleich'!$S29+'Variantenvergleich'!$T29)/'Variantenvergleich'!$I29,0))</f>
        <v/>
      </c>
      <c r="AB29" s="25">
        <f>IF('Variantenvergleich'!$A29="","",IF('Variantenvergleich'!$AA29&lt;=33%,"Erfüllt","Nicht erfüllt"))</f>
        <v/>
      </c>
    </row>
    <row r="30">
      <c r="A30" s="7" t="n"/>
      <c r="B30" s="17" t="n"/>
      <c r="C30" s="7" t="n"/>
      <c r="D30" s="7" t="n"/>
      <c r="E30" s="7" t="n"/>
      <c r="F30" s="43" t="n"/>
      <c r="G30" s="43" t="n"/>
      <c r="H30" s="43" t="n"/>
      <c r="I30" s="43" t="n"/>
      <c r="J30" s="45">
        <f>IF('Variantenvergleich'!$A30="","",'Variantenvergleich'!$F30-'Variantenvergleich'!$G30-'Variantenvergleich'!$H30)</f>
        <v/>
      </c>
      <c r="K30" s="44" t="n"/>
      <c r="L30" s="44" t="n"/>
      <c r="M30" s="13" t="n"/>
      <c r="N30" s="44" t="n"/>
      <c r="O30" s="46">
        <f>IF('Variantenvergleich'!$A30="","",IFERROR('Variantenvergleich'!$J30/'Variantenvergleich'!$F30,0))</f>
        <v/>
      </c>
      <c r="P30" s="45">
        <f>IF('Variantenvergleich'!$A30="","",MIN('Variantenvergleich'!$J30,'Variantenvergleich'!$F30*65%))</f>
        <v/>
      </c>
      <c r="Q30" s="45">
        <f>IF('Variantenvergleich'!$A30="","",MAX(0,'Variantenvergleich'!$J30-'Variantenvergleich'!$P30))</f>
        <v/>
      </c>
      <c r="R30" s="45">
        <f>IF('Variantenvergleich'!$A30="","",'Variantenvergleich'!$J30*'Variantenvergleich'!$K30)</f>
        <v/>
      </c>
      <c r="S30" s="45">
        <f>IF('Variantenvergleich'!$A30="","",IF('Variantenvergleich'!$Q30&gt;0,IFERROR('Variantenvergleich'!$Q30/'Variantenvergleich'!$M30,0),0))</f>
        <v/>
      </c>
      <c r="T30" s="45">
        <f>IF('Variantenvergleich'!$A30="","",'Variantenvergleich'!$F30*'Variantenvergleich'!$N30)</f>
        <v/>
      </c>
      <c r="U30" s="45">
        <f>IF('Variantenvergleich'!$A30="","",SUM('Variantenvergleich'!$R30:'Variantenvergleich'!$T30))</f>
        <v/>
      </c>
      <c r="V30" s="45">
        <f>IF('Variantenvergleich'!$A30="","",IFERROR('Variantenvergleich'!$U30/12,0))</f>
        <v/>
      </c>
      <c r="W30" s="46">
        <f>IF('Variantenvergleich'!$A30="","",IFERROR('Variantenvergleich'!$U30/'Variantenvergleich'!$I30,0))</f>
        <v/>
      </c>
      <c r="X30" s="20">
        <f>IF('Variantenvergleich'!$A30="","",IF('Variantenvergleich'!$W30&lt;=33%,"Erfüllt","Nicht erfüllt"))</f>
        <v/>
      </c>
      <c r="Y30" s="20">
        <f>IF('Variantenvergleich'!$A30="","",IF(AND('Variantenvergleich'!$W30&lt;=33%,'Variantenvergleich'!$O30&lt;=80%),"Finanzierung realistisch","Finanzierung prüfen"))</f>
        <v/>
      </c>
      <c r="Z30" s="46">
        <f>IF('Variantenvergleich'!$A30="","",IFERROR(VLOOKUP('Variantenvergleich'!$E30,'Variantenvergleich'!$AD$4:$AF$12,2,FALSE),""))</f>
        <v/>
      </c>
      <c r="AA30" s="46">
        <f>IF('Variantenvergleich'!$A30="","",IFERROR((('Variantenvergleich'!$J30*'Variantenvergleich'!$L30)+'Variantenvergleich'!$S30+'Variantenvergleich'!$T30)/'Variantenvergleich'!$I30,0))</f>
        <v/>
      </c>
      <c r="AB30" s="20">
        <f>IF('Variantenvergleich'!$A30="","",IF('Variantenvergleich'!$AA30&lt;=33%,"Erfüllt","Nicht erfüllt"))</f>
        <v/>
      </c>
    </row>
    <row r="31">
      <c r="A31" s="7" t="n"/>
      <c r="B31" s="17" t="n"/>
      <c r="C31" s="7" t="n"/>
      <c r="D31" s="7" t="n"/>
      <c r="E31" s="7" t="n"/>
      <c r="F31" s="43" t="n"/>
      <c r="G31" s="43" t="n"/>
      <c r="H31" s="43" t="n"/>
      <c r="I31" s="43" t="n"/>
      <c r="J31" s="48">
        <f>IF('Variantenvergleich'!$A31="","",'Variantenvergleich'!$F31-'Variantenvergleich'!$G31-'Variantenvergleich'!$H31)</f>
        <v/>
      </c>
      <c r="K31" s="44" t="n"/>
      <c r="L31" s="44" t="n"/>
      <c r="M31" s="13" t="n"/>
      <c r="N31" s="44" t="n"/>
      <c r="O31" s="49">
        <f>IF('Variantenvergleich'!$A31="","",IFERROR('Variantenvergleich'!$J31/'Variantenvergleich'!$F31,0))</f>
        <v/>
      </c>
      <c r="P31" s="48">
        <f>IF('Variantenvergleich'!$A31="","",MIN('Variantenvergleich'!$J31,'Variantenvergleich'!$F31*65%))</f>
        <v/>
      </c>
      <c r="Q31" s="48">
        <f>IF('Variantenvergleich'!$A31="","",MAX(0,'Variantenvergleich'!$J31-'Variantenvergleich'!$P31))</f>
        <v/>
      </c>
      <c r="R31" s="48">
        <f>IF('Variantenvergleich'!$A31="","",'Variantenvergleich'!$J31*'Variantenvergleich'!$K31)</f>
        <v/>
      </c>
      <c r="S31" s="48">
        <f>IF('Variantenvergleich'!$A31="","",IF('Variantenvergleich'!$Q31&gt;0,IFERROR('Variantenvergleich'!$Q31/'Variantenvergleich'!$M31,0),0))</f>
        <v/>
      </c>
      <c r="T31" s="48">
        <f>IF('Variantenvergleich'!$A31="","",'Variantenvergleich'!$F31*'Variantenvergleich'!$N31)</f>
        <v/>
      </c>
      <c r="U31" s="48">
        <f>IF('Variantenvergleich'!$A31="","",SUM('Variantenvergleich'!$R31:'Variantenvergleich'!$T31))</f>
        <v/>
      </c>
      <c r="V31" s="48">
        <f>IF('Variantenvergleich'!$A31="","",IFERROR('Variantenvergleich'!$U31/12,0))</f>
        <v/>
      </c>
      <c r="W31" s="49">
        <f>IF('Variantenvergleich'!$A31="","",IFERROR('Variantenvergleich'!$U31/'Variantenvergleich'!$I31,0))</f>
        <v/>
      </c>
      <c r="X31" s="25">
        <f>IF('Variantenvergleich'!$A31="","",IF('Variantenvergleich'!$W31&lt;=33%,"Erfüllt","Nicht erfüllt"))</f>
        <v/>
      </c>
      <c r="Y31" s="25">
        <f>IF('Variantenvergleich'!$A31="","",IF(AND('Variantenvergleich'!$W31&lt;=33%,'Variantenvergleich'!$O31&lt;=80%),"Finanzierung realistisch","Finanzierung prüfen"))</f>
        <v/>
      </c>
      <c r="Z31" s="49">
        <f>IF('Variantenvergleich'!$A31="","",IFERROR(VLOOKUP('Variantenvergleich'!$E31,'Variantenvergleich'!$AD$4:$AF$12,2,FALSE),""))</f>
        <v/>
      </c>
      <c r="AA31" s="49">
        <f>IF('Variantenvergleich'!$A31="","",IFERROR((('Variantenvergleich'!$J31*'Variantenvergleich'!$L31)+'Variantenvergleich'!$S31+'Variantenvergleich'!$T31)/'Variantenvergleich'!$I31,0))</f>
        <v/>
      </c>
      <c r="AB31" s="25">
        <f>IF('Variantenvergleich'!$A31="","",IF('Variantenvergleich'!$AA31&lt;=33%,"Erfüllt","Nicht erfüllt"))</f>
        <v/>
      </c>
    </row>
    <row r="32">
      <c r="A32" s="7" t="n"/>
      <c r="B32" s="17" t="n"/>
      <c r="C32" s="7" t="n"/>
      <c r="D32" s="7" t="n"/>
      <c r="E32" s="7" t="n"/>
      <c r="F32" s="43" t="n"/>
      <c r="G32" s="43" t="n"/>
      <c r="H32" s="43" t="n"/>
      <c r="I32" s="43" t="n"/>
      <c r="J32" s="45">
        <f>IF('Variantenvergleich'!$A32="","",'Variantenvergleich'!$F32-'Variantenvergleich'!$G32-'Variantenvergleich'!$H32)</f>
        <v/>
      </c>
      <c r="K32" s="44" t="n"/>
      <c r="L32" s="44" t="n"/>
      <c r="M32" s="13" t="n"/>
      <c r="N32" s="44" t="n"/>
      <c r="O32" s="46">
        <f>IF('Variantenvergleich'!$A32="","",IFERROR('Variantenvergleich'!$J32/'Variantenvergleich'!$F32,0))</f>
        <v/>
      </c>
      <c r="P32" s="45">
        <f>IF('Variantenvergleich'!$A32="","",MIN('Variantenvergleich'!$J32,'Variantenvergleich'!$F32*65%))</f>
        <v/>
      </c>
      <c r="Q32" s="45">
        <f>IF('Variantenvergleich'!$A32="","",MAX(0,'Variantenvergleich'!$J32-'Variantenvergleich'!$P32))</f>
        <v/>
      </c>
      <c r="R32" s="45">
        <f>IF('Variantenvergleich'!$A32="","",'Variantenvergleich'!$J32*'Variantenvergleich'!$K32)</f>
        <v/>
      </c>
      <c r="S32" s="45">
        <f>IF('Variantenvergleich'!$A32="","",IF('Variantenvergleich'!$Q32&gt;0,IFERROR('Variantenvergleich'!$Q32/'Variantenvergleich'!$M32,0),0))</f>
        <v/>
      </c>
      <c r="T32" s="45">
        <f>IF('Variantenvergleich'!$A32="","",'Variantenvergleich'!$F32*'Variantenvergleich'!$N32)</f>
        <v/>
      </c>
      <c r="U32" s="45">
        <f>IF('Variantenvergleich'!$A32="","",SUM('Variantenvergleich'!$R32:'Variantenvergleich'!$T32))</f>
        <v/>
      </c>
      <c r="V32" s="45">
        <f>IF('Variantenvergleich'!$A32="","",IFERROR('Variantenvergleich'!$U32/12,0))</f>
        <v/>
      </c>
      <c r="W32" s="46">
        <f>IF('Variantenvergleich'!$A32="","",IFERROR('Variantenvergleich'!$U32/'Variantenvergleich'!$I32,0))</f>
        <v/>
      </c>
      <c r="X32" s="20">
        <f>IF('Variantenvergleich'!$A32="","",IF('Variantenvergleich'!$W32&lt;=33%,"Erfüllt","Nicht erfüllt"))</f>
        <v/>
      </c>
      <c r="Y32" s="20">
        <f>IF('Variantenvergleich'!$A32="","",IF(AND('Variantenvergleich'!$W32&lt;=33%,'Variantenvergleich'!$O32&lt;=80%),"Finanzierung realistisch","Finanzierung prüfen"))</f>
        <v/>
      </c>
      <c r="Z32" s="46">
        <f>IF('Variantenvergleich'!$A32="","",IFERROR(VLOOKUP('Variantenvergleich'!$E32,'Variantenvergleich'!$AD$4:$AF$12,2,FALSE),""))</f>
        <v/>
      </c>
      <c r="AA32" s="46">
        <f>IF('Variantenvergleich'!$A32="","",IFERROR((('Variantenvergleich'!$J32*'Variantenvergleich'!$L32)+'Variantenvergleich'!$S32+'Variantenvergleich'!$T32)/'Variantenvergleich'!$I32,0))</f>
        <v/>
      </c>
      <c r="AB32" s="20">
        <f>IF('Variantenvergleich'!$A32="","",IF('Variantenvergleich'!$AA32&lt;=33%,"Erfüllt","Nicht erfüllt"))</f>
        <v/>
      </c>
    </row>
    <row r="33">
      <c r="A33" s="7" t="n"/>
      <c r="B33" s="17" t="n"/>
      <c r="C33" s="7" t="n"/>
      <c r="D33" s="7" t="n"/>
      <c r="E33" s="7" t="n"/>
      <c r="F33" s="43" t="n"/>
      <c r="G33" s="43" t="n"/>
      <c r="H33" s="43" t="n"/>
      <c r="I33" s="43" t="n"/>
      <c r="J33" s="48">
        <f>IF('Variantenvergleich'!$A33="","",'Variantenvergleich'!$F33-'Variantenvergleich'!$G33-'Variantenvergleich'!$H33)</f>
        <v/>
      </c>
      <c r="K33" s="44" t="n"/>
      <c r="L33" s="44" t="n"/>
      <c r="M33" s="13" t="n"/>
      <c r="N33" s="44" t="n"/>
      <c r="O33" s="49">
        <f>IF('Variantenvergleich'!$A33="","",IFERROR('Variantenvergleich'!$J33/'Variantenvergleich'!$F33,0))</f>
        <v/>
      </c>
      <c r="P33" s="48">
        <f>IF('Variantenvergleich'!$A33="","",MIN('Variantenvergleich'!$J33,'Variantenvergleich'!$F33*65%))</f>
        <v/>
      </c>
      <c r="Q33" s="48">
        <f>IF('Variantenvergleich'!$A33="","",MAX(0,'Variantenvergleich'!$J33-'Variantenvergleich'!$P33))</f>
        <v/>
      </c>
      <c r="R33" s="48">
        <f>IF('Variantenvergleich'!$A33="","",'Variantenvergleich'!$J33*'Variantenvergleich'!$K33)</f>
        <v/>
      </c>
      <c r="S33" s="48">
        <f>IF('Variantenvergleich'!$A33="","",IF('Variantenvergleich'!$Q33&gt;0,IFERROR('Variantenvergleich'!$Q33/'Variantenvergleich'!$M33,0),0))</f>
        <v/>
      </c>
      <c r="T33" s="48">
        <f>IF('Variantenvergleich'!$A33="","",'Variantenvergleich'!$F33*'Variantenvergleich'!$N33)</f>
        <v/>
      </c>
      <c r="U33" s="48">
        <f>IF('Variantenvergleich'!$A33="","",SUM('Variantenvergleich'!$R33:'Variantenvergleich'!$T33))</f>
        <v/>
      </c>
      <c r="V33" s="48">
        <f>IF('Variantenvergleich'!$A33="","",IFERROR('Variantenvergleich'!$U33/12,0))</f>
        <v/>
      </c>
      <c r="W33" s="49">
        <f>IF('Variantenvergleich'!$A33="","",IFERROR('Variantenvergleich'!$U33/'Variantenvergleich'!$I33,0))</f>
        <v/>
      </c>
      <c r="X33" s="25">
        <f>IF('Variantenvergleich'!$A33="","",IF('Variantenvergleich'!$W33&lt;=33%,"Erfüllt","Nicht erfüllt"))</f>
        <v/>
      </c>
      <c r="Y33" s="25">
        <f>IF('Variantenvergleich'!$A33="","",IF(AND('Variantenvergleich'!$W33&lt;=33%,'Variantenvergleich'!$O33&lt;=80%),"Finanzierung realistisch","Finanzierung prüfen"))</f>
        <v/>
      </c>
      <c r="Z33" s="49">
        <f>IF('Variantenvergleich'!$A33="","",IFERROR(VLOOKUP('Variantenvergleich'!$E33,'Variantenvergleich'!$AD$4:$AF$12,2,FALSE),""))</f>
        <v/>
      </c>
      <c r="AA33" s="49">
        <f>IF('Variantenvergleich'!$A33="","",IFERROR((('Variantenvergleich'!$J33*'Variantenvergleich'!$L33)+'Variantenvergleich'!$S33+'Variantenvergleich'!$T33)/'Variantenvergleich'!$I33,0))</f>
        <v/>
      </c>
      <c r="AB33" s="25">
        <f>IF('Variantenvergleich'!$A33="","",IF('Variantenvergleich'!$AA33&lt;=33%,"Erfüllt","Nicht erfüllt"))</f>
        <v/>
      </c>
    </row>
    <row r="34">
      <c r="A34" s="7" t="n"/>
      <c r="B34" s="17" t="n"/>
      <c r="C34" s="7" t="n"/>
      <c r="D34" s="7" t="n"/>
      <c r="E34" s="7" t="n"/>
      <c r="F34" s="43" t="n"/>
      <c r="G34" s="43" t="n"/>
      <c r="H34" s="43" t="n"/>
      <c r="I34" s="43" t="n"/>
      <c r="J34" s="45">
        <f>IF('Variantenvergleich'!$A34="","",'Variantenvergleich'!$F34-'Variantenvergleich'!$G34-'Variantenvergleich'!$H34)</f>
        <v/>
      </c>
      <c r="K34" s="44" t="n"/>
      <c r="L34" s="44" t="n"/>
      <c r="M34" s="13" t="n"/>
      <c r="N34" s="44" t="n"/>
      <c r="O34" s="46">
        <f>IF('Variantenvergleich'!$A34="","",IFERROR('Variantenvergleich'!$J34/'Variantenvergleich'!$F34,0))</f>
        <v/>
      </c>
      <c r="P34" s="45">
        <f>IF('Variantenvergleich'!$A34="","",MIN('Variantenvergleich'!$J34,'Variantenvergleich'!$F34*65%))</f>
        <v/>
      </c>
      <c r="Q34" s="45">
        <f>IF('Variantenvergleich'!$A34="","",MAX(0,'Variantenvergleich'!$J34-'Variantenvergleich'!$P34))</f>
        <v/>
      </c>
      <c r="R34" s="45">
        <f>IF('Variantenvergleich'!$A34="","",'Variantenvergleich'!$J34*'Variantenvergleich'!$K34)</f>
        <v/>
      </c>
      <c r="S34" s="45">
        <f>IF('Variantenvergleich'!$A34="","",IF('Variantenvergleich'!$Q34&gt;0,IFERROR('Variantenvergleich'!$Q34/'Variantenvergleich'!$M34,0),0))</f>
        <v/>
      </c>
      <c r="T34" s="45">
        <f>IF('Variantenvergleich'!$A34="","",'Variantenvergleich'!$F34*'Variantenvergleich'!$N34)</f>
        <v/>
      </c>
      <c r="U34" s="45">
        <f>IF('Variantenvergleich'!$A34="","",SUM('Variantenvergleich'!$R34:'Variantenvergleich'!$T34))</f>
        <v/>
      </c>
      <c r="V34" s="45">
        <f>IF('Variantenvergleich'!$A34="","",IFERROR('Variantenvergleich'!$U34/12,0))</f>
        <v/>
      </c>
      <c r="W34" s="46">
        <f>IF('Variantenvergleich'!$A34="","",IFERROR('Variantenvergleich'!$U34/'Variantenvergleich'!$I34,0))</f>
        <v/>
      </c>
      <c r="X34" s="20">
        <f>IF('Variantenvergleich'!$A34="","",IF('Variantenvergleich'!$W34&lt;=33%,"Erfüllt","Nicht erfüllt"))</f>
        <v/>
      </c>
      <c r="Y34" s="20">
        <f>IF('Variantenvergleich'!$A34="","",IF(AND('Variantenvergleich'!$W34&lt;=33%,'Variantenvergleich'!$O34&lt;=80%),"Finanzierung realistisch","Finanzierung prüfen"))</f>
        <v/>
      </c>
      <c r="Z34" s="46">
        <f>IF('Variantenvergleich'!$A34="","",IFERROR(VLOOKUP('Variantenvergleich'!$E34,'Variantenvergleich'!$AD$4:$AF$12,2,FALSE),""))</f>
        <v/>
      </c>
      <c r="AA34" s="46">
        <f>IF('Variantenvergleich'!$A34="","",IFERROR((('Variantenvergleich'!$J34*'Variantenvergleich'!$L34)+'Variantenvergleich'!$S34+'Variantenvergleich'!$T34)/'Variantenvergleich'!$I34,0))</f>
        <v/>
      </c>
      <c r="AB34" s="20">
        <f>IF('Variantenvergleich'!$A34="","",IF('Variantenvergleich'!$AA34&lt;=33%,"Erfüllt","Nicht erfüllt"))</f>
        <v/>
      </c>
    </row>
    <row r="35">
      <c r="A35" s="7" t="n"/>
      <c r="B35" s="17" t="n"/>
      <c r="C35" s="7" t="n"/>
      <c r="D35" s="7" t="n"/>
      <c r="E35" s="7" t="n"/>
      <c r="F35" s="43" t="n"/>
      <c r="G35" s="43" t="n"/>
      <c r="H35" s="43" t="n"/>
      <c r="I35" s="43" t="n"/>
      <c r="J35" s="48">
        <f>IF('Variantenvergleich'!$A35="","",'Variantenvergleich'!$F35-'Variantenvergleich'!$G35-'Variantenvergleich'!$H35)</f>
        <v/>
      </c>
      <c r="K35" s="44" t="n"/>
      <c r="L35" s="44" t="n"/>
      <c r="M35" s="13" t="n"/>
      <c r="N35" s="44" t="n"/>
      <c r="O35" s="49">
        <f>IF('Variantenvergleich'!$A35="","",IFERROR('Variantenvergleich'!$J35/'Variantenvergleich'!$F35,0))</f>
        <v/>
      </c>
      <c r="P35" s="48">
        <f>IF('Variantenvergleich'!$A35="","",MIN('Variantenvergleich'!$J35,'Variantenvergleich'!$F35*65%))</f>
        <v/>
      </c>
      <c r="Q35" s="48">
        <f>IF('Variantenvergleich'!$A35="","",MAX(0,'Variantenvergleich'!$J35-'Variantenvergleich'!$P35))</f>
        <v/>
      </c>
      <c r="R35" s="48">
        <f>IF('Variantenvergleich'!$A35="","",'Variantenvergleich'!$J35*'Variantenvergleich'!$K35)</f>
        <v/>
      </c>
      <c r="S35" s="48">
        <f>IF('Variantenvergleich'!$A35="","",IF('Variantenvergleich'!$Q35&gt;0,IFERROR('Variantenvergleich'!$Q35/'Variantenvergleich'!$M35,0),0))</f>
        <v/>
      </c>
      <c r="T35" s="48">
        <f>IF('Variantenvergleich'!$A35="","",'Variantenvergleich'!$F35*'Variantenvergleich'!$N35)</f>
        <v/>
      </c>
      <c r="U35" s="48">
        <f>IF('Variantenvergleich'!$A35="","",SUM('Variantenvergleich'!$R35:'Variantenvergleich'!$T35))</f>
        <v/>
      </c>
      <c r="V35" s="48">
        <f>IF('Variantenvergleich'!$A35="","",IFERROR('Variantenvergleich'!$U35/12,0))</f>
        <v/>
      </c>
      <c r="W35" s="49">
        <f>IF('Variantenvergleich'!$A35="","",IFERROR('Variantenvergleich'!$U35/'Variantenvergleich'!$I35,0))</f>
        <v/>
      </c>
      <c r="X35" s="25">
        <f>IF('Variantenvergleich'!$A35="","",IF('Variantenvergleich'!$W35&lt;=33%,"Erfüllt","Nicht erfüllt"))</f>
        <v/>
      </c>
      <c r="Y35" s="25">
        <f>IF('Variantenvergleich'!$A35="","",IF(AND('Variantenvergleich'!$W35&lt;=33%,'Variantenvergleich'!$O35&lt;=80%),"Finanzierung realistisch","Finanzierung prüfen"))</f>
        <v/>
      </c>
      <c r="Z35" s="49">
        <f>IF('Variantenvergleich'!$A35="","",IFERROR(VLOOKUP('Variantenvergleich'!$E35,'Variantenvergleich'!$AD$4:$AF$12,2,FALSE),""))</f>
        <v/>
      </c>
      <c r="AA35" s="49">
        <f>IF('Variantenvergleich'!$A35="","",IFERROR((('Variantenvergleich'!$J35*'Variantenvergleich'!$L35)+'Variantenvergleich'!$S35+'Variantenvergleich'!$T35)/'Variantenvergleich'!$I35,0))</f>
        <v/>
      </c>
      <c r="AB35" s="25">
        <f>IF('Variantenvergleich'!$A35="","",IF('Variantenvergleich'!$AA35&lt;=33%,"Erfüllt","Nicht erfüllt"))</f>
        <v/>
      </c>
    </row>
    <row r="36">
      <c r="A36" s="7" t="n"/>
      <c r="B36" s="17" t="n"/>
      <c r="C36" s="7" t="n"/>
      <c r="D36" s="7" t="n"/>
      <c r="E36" s="7" t="n"/>
      <c r="F36" s="43" t="n"/>
      <c r="G36" s="43" t="n"/>
      <c r="H36" s="43" t="n"/>
      <c r="I36" s="43" t="n"/>
      <c r="J36" s="45">
        <f>IF('Variantenvergleich'!$A36="","",'Variantenvergleich'!$F36-'Variantenvergleich'!$G36-'Variantenvergleich'!$H36)</f>
        <v/>
      </c>
      <c r="K36" s="44" t="n"/>
      <c r="L36" s="44" t="n"/>
      <c r="M36" s="13" t="n"/>
      <c r="N36" s="44" t="n"/>
      <c r="O36" s="46">
        <f>IF('Variantenvergleich'!$A36="","",IFERROR('Variantenvergleich'!$J36/'Variantenvergleich'!$F36,0))</f>
        <v/>
      </c>
      <c r="P36" s="45">
        <f>IF('Variantenvergleich'!$A36="","",MIN('Variantenvergleich'!$J36,'Variantenvergleich'!$F36*65%))</f>
        <v/>
      </c>
      <c r="Q36" s="45">
        <f>IF('Variantenvergleich'!$A36="","",MAX(0,'Variantenvergleich'!$J36-'Variantenvergleich'!$P36))</f>
        <v/>
      </c>
      <c r="R36" s="45">
        <f>IF('Variantenvergleich'!$A36="","",'Variantenvergleich'!$J36*'Variantenvergleich'!$K36)</f>
        <v/>
      </c>
      <c r="S36" s="45">
        <f>IF('Variantenvergleich'!$A36="","",IF('Variantenvergleich'!$Q36&gt;0,IFERROR('Variantenvergleich'!$Q36/'Variantenvergleich'!$M36,0),0))</f>
        <v/>
      </c>
      <c r="T36" s="45">
        <f>IF('Variantenvergleich'!$A36="","",'Variantenvergleich'!$F36*'Variantenvergleich'!$N36)</f>
        <v/>
      </c>
      <c r="U36" s="45">
        <f>IF('Variantenvergleich'!$A36="","",SUM('Variantenvergleich'!$R36:'Variantenvergleich'!$T36))</f>
        <v/>
      </c>
      <c r="V36" s="45">
        <f>IF('Variantenvergleich'!$A36="","",IFERROR('Variantenvergleich'!$U36/12,0))</f>
        <v/>
      </c>
      <c r="W36" s="46">
        <f>IF('Variantenvergleich'!$A36="","",IFERROR('Variantenvergleich'!$U36/'Variantenvergleich'!$I36,0))</f>
        <v/>
      </c>
      <c r="X36" s="20">
        <f>IF('Variantenvergleich'!$A36="","",IF('Variantenvergleich'!$W36&lt;=33%,"Erfüllt","Nicht erfüllt"))</f>
        <v/>
      </c>
      <c r="Y36" s="20">
        <f>IF('Variantenvergleich'!$A36="","",IF(AND('Variantenvergleich'!$W36&lt;=33%,'Variantenvergleich'!$O36&lt;=80%),"Finanzierung realistisch","Finanzierung prüfen"))</f>
        <v/>
      </c>
      <c r="Z36" s="46">
        <f>IF('Variantenvergleich'!$A36="","",IFERROR(VLOOKUP('Variantenvergleich'!$E36,'Variantenvergleich'!$AD$4:$AF$12,2,FALSE),""))</f>
        <v/>
      </c>
      <c r="AA36" s="46">
        <f>IF('Variantenvergleich'!$A36="","",IFERROR((('Variantenvergleich'!$J36*'Variantenvergleich'!$L36)+'Variantenvergleich'!$S36+'Variantenvergleich'!$T36)/'Variantenvergleich'!$I36,0))</f>
        <v/>
      </c>
      <c r="AB36" s="20">
        <f>IF('Variantenvergleich'!$A36="","",IF('Variantenvergleich'!$AA36&lt;=33%,"Erfüllt","Nicht erfüllt"))</f>
        <v/>
      </c>
    </row>
    <row r="37">
      <c r="A37" s="7" t="n"/>
      <c r="B37" s="17" t="n"/>
      <c r="C37" s="7" t="n"/>
      <c r="D37" s="7" t="n"/>
      <c r="E37" s="7" t="n"/>
      <c r="F37" s="43" t="n"/>
      <c r="G37" s="43" t="n"/>
      <c r="H37" s="43" t="n"/>
      <c r="I37" s="43" t="n"/>
      <c r="J37" s="48">
        <f>IF('Variantenvergleich'!$A37="","",'Variantenvergleich'!$F37-'Variantenvergleich'!$G37-'Variantenvergleich'!$H37)</f>
        <v/>
      </c>
      <c r="K37" s="44" t="n"/>
      <c r="L37" s="44" t="n"/>
      <c r="M37" s="13" t="n"/>
      <c r="N37" s="44" t="n"/>
      <c r="O37" s="49">
        <f>IF('Variantenvergleich'!$A37="","",IFERROR('Variantenvergleich'!$J37/'Variantenvergleich'!$F37,0))</f>
        <v/>
      </c>
      <c r="P37" s="48">
        <f>IF('Variantenvergleich'!$A37="","",MIN('Variantenvergleich'!$J37,'Variantenvergleich'!$F37*65%))</f>
        <v/>
      </c>
      <c r="Q37" s="48">
        <f>IF('Variantenvergleich'!$A37="","",MAX(0,'Variantenvergleich'!$J37-'Variantenvergleich'!$P37))</f>
        <v/>
      </c>
      <c r="R37" s="48">
        <f>IF('Variantenvergleich'!$A37="","",'Variantenvergleich'!$J37*'Variantenvergleich'!$K37)</f>
        <v/>
      </c>
      <c r="S37" s="48">
        <f>IF('Variantenvergleich'!$A37="","",IF('Variantenvergleich'!$Q37&gt;0,IFERROR('Variantenvergleich'!$Q37/'Variantenvergleich'!$M37,0),0))</f>
        <v/>
      </c>
      <c r="T37" s="48">
        <f>IF('Variantenvergleich'!$A37="","",'Variantenvergleich'!$F37*'Variantenvergleich'!$N37)</f>
        <v/>
      </c>
      <c r="U37" s="48">
        <f>IF('Variantenvergleich'!$A37="","",SUM('Variantenvergleich'!$R37:'Variantenvergleich'!$T37))</f>
        <v/>
      </c>
      <c r="V37" s="48">
        <f>IF('Variantenvergleich'!$A37="","",IFERROR('Variantenvergleich'!$U37/12,0))</f>
        <v/>
      </c>
      <c r="W37" s="49">
        <f>IF('Variantenvergleich'!$A37="","",IFERROR('Variantenvergleich'!$U37/'Variantenvergleich'!$I37,0))</f>
        <v/>
      </c>
      <c r="X37" s="25">
        <f>IF('Variantenvergleich'!$A37="","",IF('Variantenvergleich'!$W37&lt;=33%,"Erfüllt","Nicht erfüllt"))</f>
        <v/>
      </c>
      <c r="Y37" s="25">
        <f>IF('Variantenvergleich'!$A37="","",IF(AND('Variantenvergleich'!$W37&lt;=33%,'Variantenvergleich'!$O37&lt;=80%),"Finanzierung realistisch","Finanzierung prüfen"))</f>
        <v/>
      </c>
      <c r="Z37" s="49">
        <f>IF('Variantenvergleich'!$A37="","",IFERROR(VLOOKUP('Variantenvergleich'!$E37,'Variantenvergleich'!$AD$4:$AF$12,2,FALSE),""))</f>
        <v/>
      </c>
      <c r="AA37" s="49">
        <f>IF('Variantenvergleich'!$A37="","",IFERROR((('Variantenvergleich'!$J37*'Variantenvergleich'!$L37)+'Variantenvergleich'!$S37+'Variantenvergleich'!$T37)/'Variantenvergleich'!$I37,0))</f>
        <v/>
      </c>
      <c r="AB37" s="25">
        <f>IF('Variantenvergleich'!$A37="","",IF('Variantenvergleich'!$AA37&lt;=33%,"Erfüllt","Nicht erfüllt"))</f>
        <v/>
      </c>
    </row>
    <row r="38">
      <c r="A38" s="7" t="n"/>
      <c r="B38" s="17" t="n"/>
      <c r="C38" s="7" t="n"/>
      <c r="D38" s="7" t="n"/>
      <c r="E38" s="7" t="n"/>
      <c r="F38" s="43" t="n"/>
      <c r="G38" s="43" t="n"/>
      <c r="H38" s="43" t="n"/>
      <c r="I38" s="43" t="n"/>
      <c r="J38" s="45">
        <f>IF('Variantenvergleich'!$A38="","",'Variantenvergleich'!$F38-'Variantenvergleich'!$G38-'Variantenvergleich'!$H38)</f>
        <v/>
      </c>
      <c r="K38" s="44" t="n"/>
      <c r="L38" s="44" t="n"/>
      <c r="M38" s="13" t="n"/>
      <c r="N38" s="44" t="n"/>
      <c r="O38" s="46">
        <f>IF('Variantenvergleich'!$A38="","",IFERROR('Variantenvergleich'!$J38/'Variantenvergleich'!$F38,0))</f>
        <v/>
      </c>
      <c r="P38" s="45">
        <f>IF('Variantenvergleich'!$A38="","",MIN('Variantenvergleich'!$J38,'Variantenvergleich'!$F38*65%))</f>
        <v/>
      </c>
      <c r="Q38" s="45">
        <f>IF('Variantenvergleich'!$A38="","",MAX(0,'Variantenvergleich'!$J38-'Variantenvergleich'!$P38))</f>
        <v/>
      </c>
      <c r="R38" s="45">
        <f>IF('Variantenvergleich'!$A38="","",'Variantenvergleich'!$J38*'Variantenvergleich'!$K38)</f>
        <v/>
      </c>
      <c r="S38" s="45">
        <f>IF('Variantenvergleich'!$A38="","",IF('Variantenvergleich'!$Q38&gt;0,IFERROR('Variantenvergleich'!$Q38/'Variantenvergleich'!$M38,0),0))</f>
        <v/>
      </c>
      <c r="T38" s="45">
        <f>IF('Variantenvergleich'!$A38="","",'Variantenvergleich'!$F38*'Variantenvergleich'!$N38)</f>
        <v/>
      </c>
      <c r="U38" s="45">
        <f>IF('Variantenvergleich'!$A38="","",SUM('Variantenvergleich'!$R38:'Variantenvergleich'!$T38))</f>
        <v/>
      </c>
      <c r="V38" s="45">
        <f>IF('Variantenvergleich'!$A38="","",IFERROR('Variantenvergleich'!$U38/12,0))</f>
        <v/>
      </c>
      <c r="W38" s="46">
        <f>IF('Variantenvergleich'!$A38="","",IFERROR('Variantenvergleich'!$U38/'Variantenvergleich'!$I38,0))</f>
        <v/>
      </c>
      <c r="X38" s="20">
        <f>IF('Variantenvergleich'!$A38="","",IF('Variantenvergleich'!$W38&lt;=33%,"Erfüllt","Nicht erfüllt"))</f>
        <v/>
      </c>
      <c r="Y38" s="20">
        <f>IF('Variantenvergleich'!$A38="","",IF(AND('Variantenvergleich'!$W38&lt;=33%,'Variantenvergleich'!$O38&lt;=80%),"Finanzierung realistisch","Finanzierung prüfen"))</f>
        <v/>
      </c>
      <c r="Z38" s="46">
        <f>IF('Variantenvergleich'!$A38="","",IFERROR(VLOOKUP('Variantenvergleich'!$E38,'Variantenvergleich'!$AD$4:$AF$12,2,FALSE),""))</f>
        <v/>
      </c>
      <c r="AA38" s="46">
        <f>IF('Variantenvergleich'!$A38="","",IFERROR((('Variantenvergleich'!$J38*'Variantenvergleich'!$L38)+'Variantenvergleich'!$S38+'Variantenvergleich'!$T38)/'Variantenvergleich'!$I38,0))</f>
        <v/>
      </c>
      <c r="AB38" s="20">
        <f>IF('Variantenvergleich'!$A38="","",IF('Variantenvergleich'!$AA38&lt;=33%,"Erfüllt","Nicht erfüllt"))</f>
        <v/>
      </c>
    </row>
    <row r="39">
      <c r="A39" s="7" t="n"/>
      <c r="B39" s="17" t="n"/>
      <c r="C39" s="7" t="n"/>
      <c r="D39" s="7" t="n"/>
      <c r="E39" s="7" t="n"/>
      <c r="F39" s="43" t="n"/>
      <c r="G39" s="43" t="n"/>
      <c r="H39" s="43" t="n"/>
      <c r="I39" s="43" t="n"/>
      <c r="J39" s="48">
        <f>IF('Variantenvergleich'!$A39="","",'Variantenvergleich'!$F39-'Variantenvergleich'!$G39-'Variantenvergleich'!$H39)</f>
        <v/>
      </c>
      <c r="K39" s="44" t="n"/>
      <c r="L39" s="44" t="n"/>
      <c r="M39" s="13" t="n"/>
      <c r="N39" s="44" t="n"/>
      <c r="O39" s="49">
        <f>IF('Variantenvergleich'!$A39="","",IFERROR('Variantenvergleich'!$J39/'Variantenvergleich'!$F39,0))</f>
        <v/>
      </c>
      <c r="P39" s="48">
        <f>IF('Variantenvergleich'!$A39="","",MIN('Variantenvergleich'!$J39,'Variantenvergleich'!$F39*65%))</f>
        <v/>
      </c>
      <c r="Q39" s="48">
        <f>IF('Variantenvergleich'!$A39="","",MAX(0,'Variantenvergleich'!$J39-'Variantenvergleich'!$P39))</f>
        <v/>
      </c>
      <c r="R39" s="48">
        <f>IF('Variantenvergleich'!$A39="","",'Variantenvergleich'!$J39*'Variantenvergleich'!$K39)</f>
        <v/>
      </c>
      <c r="S39" s="48">
        <f>IF('Variantenvergleich'!$A39="","",IF('Variantenvergleich'!$Q39&gt;0,IFERROR('Variantenvergleich'!$Q39/'Variantenvergleich'!$M39,0),0))</f>
        <v/>
      </c>
      <c r="T39" s="48">
        <f>IF('Variantenvergleich'!$A39="","",'Variantenvergleich'!$F39*'Variantenvergleich'!$N39)</f>
        <v/>
      </c>
      <c r="U39" s="48">
        <f>IF('Variantenvergleich'!$A39="","",SUM('Variantenvergleich'!$R39:'Variantenvergleich'!$T39))</f>
        <v/>
      </c>
      <c r="V39" s="48">
        <f>IF('Variantenvergleich'!$A39="","",IFERROR('Variantenvergleich'!$U39/12,0))</f>
        <v/>
      </c>
      <c r="W39" s="49">
        <f>IF('Variantenvergleich'!$A39="","",IFERROR('Variantenvergleich'!$U39/'Variantenvergleich'!$I39,0))</f>
        <v/>
      </c>
      <c r="X39" s="25">
        <f>IF('Variantenvergleich'!$A39="","",IF('Variantenvergleich'!$W39&lt;=33%,"Erfüllt","Nicht erfüllt"))</f>
        <v/>
      </c>
      <c r="Y39" s="25">
        <f>IF('Variantenvergleich'!$A39="","",IF(AND('Variantenvergleich'!$W39&lt;=33%,'Variantenvergleich'!$O39&lt;=80%),"Finanzierung realistisch","Finanzierung prüfen"))</f>
        <v/>
      </c>
      <c r="Z39" s="49">
        <f>IF('Variantenvergleich'!$A39="","",IFERROR(VLOOKUP('Variantenvergleich'!$E39,'Variantenvergleich'!$AD$4:$AF$12,2,FALSE),""))</f>
        <v/>
      </c>
      <c r="AA39" s="49">
        <f>IF('Variantenvergleich'!$A39="","",IFERROR((('Variantenvergleich'!$J39*'Variantenvergleich'!$L39)+'Variantenvergleich'!$S39+'Variantenvergleich'!$T39)/'Variantenvergleich'!$I39,0))</f>
        <v/>
      </c>
      <c r="AB39" s="25">
        <f>IF('Variantenvergleich'!$A39="","",IF('Variantenvergleich'!$AA39&lt;=33%,"Erfüllt","Nicht erfüllt"))</f>
        <v/>
      </c>
    </row>
    <row r="40">
      <c r="A40" s="7" t="n"/>
      <c r="B40" s="17" t="n"/>
      <c r="C40" s="7" t="n"/>
      <c r="D40" s="7" t="n"/>
      <c r="E40" s="7" t="n"/>
      <c r="F40" s="43" t="n"/>
      <c r="G40" s="43" t="n"/>
      <c r="H40" s="43" t="n"/>
      <c r="I40" s="43" t="n"/>
      <c r="J40" s="45">
        <f>IF('Variantenvergleich'!$A40="","",'Variantenvergleich'!$F40-'Variantenvergleich'!$G40-'Variantenvergleich'!$H40)</f>
        <v/>
      </c>
      <c r="K40" s="44" t="n"/>
      <c r="L40" s="44" t="n"/>
      <c r="M40" s="13" t="n"/>
      <c r="N40" s="44" t="n"/>
      <c r="O40" s="46">
        <f>IF('Variantenvergleich'!$A40="","",IFERROR('Variantenvergleich'!$J40/'Variantenvergleich'!$F40,0))</f>
        <v/>
      </c>
      <c r="P40" s="45">
        <f>IF('Variantenvergleich'!$A40="","",MIN('Variantenvergleich'!$J40,'Variantenvergleich'!$F40*65%))</f>
        <v/>
      </c>
      <c r="Q40" s="45">
        <f>IF('Variantenvergleich'!$A40="","",MAX(0,'Variantenvergleich'!$J40-'Variantenvergleich'!$P40))</f>
        <v/>
      </c>
      <c r="R40" s="45">
        <f>IF('Variantenvergleich'!$A40="","",'Variantenvergleich'!$J40*'Variantenvergleich'!$K40)</f>
        <v/>
      </c>
      <c r="S40" s="45">
        <f>IF('Variantenvergleich'!$A40="","",IF('Variantenvergleich'!$Q40&gt;0,IFERROR('Variantenvergleich'!$Q40/'Variantenvergleich'!$M40,0),0))</f>
        <v/>
      </c>
      <c r="T40" s="45">
        <f>IF('Variantenvergleich'!$A40="","",'Variantenvergleich'!$F40*'Variantenvergleich'!$N40)</f>
        <v/>
      </c>
      <c r="U40" s="45">
        <f>IF('Variantenvergleich'!$A40="","",SUM('Variantenvergleich'!$R40:'Variantenvergleich'!$T40))</f>
        <v/>
      </c>
      <c r="V40" s="45">
        <f>IF('Variantenvergleich'!$A40="","",IFERROR('Variantenvergleich'!$U40/12,0))</f>
        <v/>
      </c>
      <c r="W40" s="46">
        <f>IF('Variantenvergleich'!$A40="","",IFERROR('Variantenvergleich'!$U40/'Variantenvergleich'!$I40,0))</f>
        <v/>
      </c>
      <c r="X40" s="20">
        <f>IF('Variantenvergleich'!$A40="","",IF('Variantenvergleich'!$W40&lt;=33%,"Erfüllt","Nicht erfüllt"))</f>
        <v/>
      </c>
      <c r="Y40" s="20">
        <f>IF('Variantenvergleich'!$A40="","",IF(AND('Variantenvergleich'!$W40&lt;=33%,'Variantenvergleich'!$O40&lt;=80%),"Finanzierung realistisch","Finanzierung prüfen"))</f>
        <v/>
      </c>
      <c r="Z40" s="46">
        <f>IF('Variantenvergleich'!$A40="","",IFERROR(VLOOKUP('Variantenvergleich'!$E40,'Variantenvergleich'!$AD$4:$AF$12,2,FALSE),""))</f>
        <v/>
      </c>
      <c r="AA40" s="46">
        <f>IF('Variantenvergleich'!$A40="","",IFERROR((('Variantenvergleich'!$J40*'Variantenvergleich'!$L40)+'Variantenvergleich'!$S40+'Variantenvergleich'!$T40)/'Variantenvergleich'!$I40,0))</f>
        <v/>
      </c>
      <c r="AB40" s="20">
        <f>IF('Variantenvergleich'!$A40="","",IF('Variantenvergleich'!$AA40&lt;=33%,"Erfüllt","Nicht erfüllt"))</f>
        <v/>
      </c>
    </row>
    <row r="41">
      <c r="A41" s="7" t="n"/>
      <c r="B41" s="17" t="n"/>
      <c r="C41" s="7" t="n"/>
      <c r="D41" s="7" t="n"/>
      <c r="E41" s="7" t="n"/>
      <c r="F41" s="43" t="n"/>
      <c r="G41" s="43" t="n"/>
      <c r="H41" s="43" t="n"/>
      <c r="I41" s="43" t="n"/>
      <c r="J41" s="48">
        <f>IF('Variantenvergleich'!$A41="","",'Variantenvergleich'!$F41-'Variantenvergleich'!$G41-'Variantenvergleich'!$H41)</f>
        <v/>
      </c>
      <c r="K41" s="44" t="n"/>
      <c r="L41" s="44" t="n"/>
      <c r="M41" s="13" t="n"/>
      <c r="N41" s="44" t="n"/>
      <c r="O41" s="49">
        <f>IF('Variantenvergleich'!$A41="","",IFERROR('Variantenvergleich'!$J41/'Variantenvergleich'!$F41,0))</f>
        <v/>
      </c>
      <c r="P41" s="48">
        <f>IF('Variantenvergleich'!$A41="","",MIN('Variantenvergleich'!$J41,'Variantenvergleich'!$F41*65%))</f>
        <v/>
      </c>
      <c r="Q41" s="48">
        <f>IF('Variantenvergleich'!$A41="","",MAX(0,'Variantenvergleich'!$J41-'Variantenvergleich'!$P41))</f>
        <v/>
      </c>
      <c r="R41" s="48">
        <f>IF('Variantenvergleich'!$A41="","",'Variantenvergleich'!$J41*'Variantenvergleich'!$K41)</f>
        <v/>
      </c>
      <c r="S41" s="48">
        <f>IF('Variantenvergleich'!$A41="","",IF('Variantenvergleich'!$Q41&gt;0,IFERROR('Variantenvergleich'!$Q41/'Variantenvergleich'!$M41,0),0))</f>
        <v/>
      </c>
      <c r="T41" s="48">
        <f>IF('Variantenvergleich'!$A41="","",'Variantenvergleich'!$F41*'Variantenvergleich'!$N41)</f>
        <v/>
      </c>
      <c r="U41" s="48">
        <f>IF('Variantenvergleich'!$A41="","",SUM('Variantenvergleich'!$R41:'Variantenvergleich'!$T41))</f>
        <v/>
      </c>
      <c r="V41" s="48">
        <f>IF('Variantenvergleich'!$A41="","",IFERROR('Variantenvergleich'!$U41/12,0))</f>
        <v/>
      </c>
      <c r="W41" s="49">
        <f>IF('Variantenvergleich'!$A41="","",IFERROR('Variantenvergleich'!$U41/'Variantenvergleich'!$I41,0))</f>
        <v/>
      </c>
      <c r="X41" s="25">
        <f>IF('Variantenvergleich'!$A41="","",IF('Variantenvergleich'!$W41&lt;=33%,"Erfüllt","Nicht erfüllt"))</f>
        <v/>
      </c>
      <c r="Y41" s="25">
        <f>IF('Variantenvergleich'!$A41="","",IF(AND('Variantenvergleich'!$W41&lt;=33%,'Variantenvergleich'!$O41&lt;=80%),"Finanzierung realistisch","Finanzierung prüfen"))</f>
        <v/>
      </c>
      <c r="Z41" s="49">
        <f>IF('Variantenvergleich'!$A41="","",IFERROR(VLOOKUP('Variantenvergleich'!$E41,'Variantenvergleich'!$AD$4:$AF$12,2,FALSE),""))</f>
        <v/>
      </c>
      <c r="AA41" s="49">
        <f>IF('Variantenvergleich'!$A41="","",IFERROR((('Variantenvergleich'!$J41*'Variantenvergleich'!$L41)+'Variantenvergleich'!$S41+'Variantenvergleich'!$T41)/'Variantenvergleich'!$I41,0))</f>
        <v/>
      </c>
      <c r="AB41" s="25">
        <f>IF('Variantenvergleich'!$A41="","",IF('Variantenvergleich'!$AA41&lt;=33%,"Erfüllt","Nicht erfüllt"))</f>
        <v/>
      </c>
    </row>
    <row r="42">
      <c r="A42" s="7" t="n"/>
      <c r="B42" s="17" t="n"/>
      <c r="C42" s="7" t="n"/>
      <c r="D42" s="7" t="n"/>
      <c r="E42" s="7" t="n"/>
      <c r="F42" s="43" t="n"/>
      <c r="G42" s="43" t="n"/>
      <c r="H42" s="43" t="n"/>
      <c r="I42" s="43" t="n"/>
      <c r="J42" s="45">
        <f>IF('Variantenvergleich'!$A42="","",'Variantenvergleich'!$F42-'Variantenvergleich'!$G42-'Variantenvergleich'!$H42)</f>
        <v/>
      </c>
      <c r="K42" s="44" t="n"/>
      <c r="L42" s="44" t="n"/>
      <c r="M42" s="13" t="n"/>
      <c r="N42" s="44" t="n"/>
      <c r="O42" s="46">
        <f>IF('Variantenvergleich'!$A42="","",IFERROR('Variantenvergleich'!$J42/'Variantenvergleich'!$F42,0))</f>
        <v/>
      </c>
      <c r="P42" s="45">
        <f>IF('Variantenvergleich'!$A42="","",MIN('Variantenvergleich'!$J42,'Variantenvergleich'!$F42*65%))</f>
        <v/>
      </c>
      <c r="Q42" s="45">
        <f>IF('Variantenvergleich'!$A42="","",MAX(0,'Variantenvergleich'!$J42-'Variantenvergleich'!$P42))</f>
        <v/>
      </c>
      <c r="R42" s="45">
        <f>IF('Variantenvergleich'!$A42="","",'Variantenvergleich'!$J42*'Variantenvergleich'!$K42)</f>
        <v/>
      </c>
      <c r="S42" s="45">
        <f>IF('Variantenvergleich'!$A42="","",IF('Variantenvergleich'!$Q42&gt;0,IFERROR('Variantenvergleich'!$Q42/'Variantenvergleich'!$M42,0),0))</f>
        <v/>
      </c>
      <c r="T42" s="45">
        <f>IF('Variantenvergleich'!$A42="","",'Variantenvergleich'!$F42*'Variantenvergleich'!$N42)</f>
        <v/>
      </c>
      <c r="U42" s="45">
        <f>IF('Variantenvergleich'!$A42="","",SUM('Variantenvergleich'!$R42:'Variantenvergleich'!$T42))</f>
        <v/>
      </c>
      <c r="V42" s="45">
        <f>IF('Variantenvergleich'!$A42="","",IFERROR('Variantenvergleich'!$U42/12,0))</f>
        <v/>
      </c>
      <c r="W42" s="46">
        <f>IF('Variantenvergleich'!$A42="","",IFERROR('Variantenvergleich'!$U42/'Variantenvergleich'!$I42,0))</f>
        <v/>
      </c>
      <c r="X42" s="20">
        <f>IF('Variantenvergleich'!$A42="","",IF('Variantenvergleich'!$W42&lt;=33%,"Erfüllt","Nicht erfüllt"))</f>
        <v/>
      </c>
      <c r="Y42" s="20">
        <f>IF('Variantenvergleich'!$A42="","",IF(AND('Variantenvergleich'!$W42&lt;=33%,'Variantenvergleich'!$O42&lt;=80%),"Finanzierung realistisch","Finanzierung prüfen"))</f>
        <v/>
      </c>
      <c r="Z42" s="46">
        <f>IF('Variantenvergleich'!$A42="","",IFERROR(VLOOKUP('Variantenvergleich'!$E42,'Variantenvergleich'!$AD$4:$AF$12,2,FALSE),""))</f>
        <v/>
      </c>
      <c r="AA42" s="46">
        <f>IF('Variantenvergleich'!$A42="","",IFERROR((('Variantenvergleich'!$J42*'Variantenvergleich'!$L42)+'Variantenvergleich'!$S42+'Variantenvergleich'!$T42)/'Variantenvergleich'!$I42,0))</f>
        <v/>
      </c>
      <c r="AB42" s="20">
        <f>IF('Variantenvergleich'!$A42="","",IF('Variantenvergleich'!$AA42&lt;=33%,"Erfüllt","Nicht erfüllt"))</f>
        <v/>
      </c>
    </row>
    <row r="43">
      <c r="A43" s="7" t="n"/>
      <c r="B43" s="17" t="n"/>
      <c r="C43" s="7" t="n"/>
      <c r="D43" s="7" t="n"/>
      <c r="E43" s="7" t="n"/>
      <c r="F43" s="43" t="n"/>
      <c r="G43" s="43" t="n"/>
      <c r="H43" s="43" t="n"/>
      <c r="I43" s="43" t="n"/>
      <c r="J43" s="48">
        <f>IF('Variantenvergleich'!$A43="","",'Variantenvergleich'!$F43-'Variantenvergleich'!$G43-'Variantenvergleich'!$H43)</f>
        <v/>
      </c>
      <c r="K43" s="44" t="n"/>
      <c r="L43" s="44" t="n"/>
      <c r="M43" s="13" t="n"/>
      <c r="N43" s="44" t="n"/>
      <c r="O43" s="49">
        <f>IF('Variantenvergleich'!$A43="","",IFERROR('Variantenvergleich'!$J43/'Variantenvergleich'!$F43,0))</f>
        <v/>
      </c>
      <c r="P43" s="48">
        <f>IF('Variantenvergleich'!$A43="","",MIN('Variantenvergleich'!$J43,'Variantenvergleich'!$F43*65%))</f>
        <v/>
      </c>
      <c r="Q43" s="48">
        <f>IF('Variantenvergleich'!$A43="","",MAX(0,'Variantenvergleich'!$J43-'Variantenvergleich'!$P43))</f>
        <v/>
      </c>
      <c r="R43" s="48">
        <f>IF('Variantenvergleich'!$A43="","",'Variantenvergleich'!$J43*'Variantenvergleich'!$K43)</f>
        <v/>
      </c>
      <c r="S43" s="48">
        <f>IF('Variantenvergleich'!$A43="","",IF('Variantenvergleich'!$Q43&gt;0,IFERROR('Variantenvergleich'!$Q43/'Variantenvergleich'!$M43,0),0))</f>
        <v/>
      </c>
      <c r="T43" s="48">
        <f>IF('Variantenvergleich'!$A43="","",'Variantenvergleich'!$F43*'Variantenvergleich'!$N43)</f>
        <v/>
      </c>
      <c r="U43" s="48">
        <f>IF('Variantenvergleich'!$A43="","",SUM('Variantenvergleich'!$R43:'Variantenvergleich'!$T43))</f>
        <v/>
      </c>
      <c r="V43" s="48">
        <f>IF('Variantenvergleich'!$A43="","",IFERROR('Variantenvergleich'!$U43/12,0))</f>
        <v/>
      </c>
      <c r="W43" s="49">
        <f>IF('Variantenvergleich'!$A43="","",IFERROR('Variantenvergleich'!$U43/'Variantenvergleich'!$I43,0))</f>
        <v/>
      </c>
      <c r="X43" s="25">
        <f>IF('Variantenvergleich'!$A43="","",IF('Variantenvergleich'!$W43&lt;=33%,"Erfüllt","Nicht erfüllt"))</f>
        <v/>
      </c>
      <c r="Y43" s="25">
        <f>IF('Variantenvergleich'!$A43="","",IF(AND('Variantenvergleich'!$W43&lt;=33%,'Variantenvergleich'!$O43&lt;=80%),"Finanzierung realistisch","Finanzierung prüfen"))</f>
        <v/>
      </c>
      <c r="Z43" s="49">
        <f>IF('Variantenvergleich'!$A43="","",IFERROR(VLOOKUP('Variantenvergleich'!$E43,'Variantenvergleich'!$AD$4:$AF$12,2,FALSE),""))</f>
        <v/>
      </c>
      <c r="AA43" s="49">
        <f>IF('Variantenvergleich'!$A43="","",IFERROR((('Variantenvergleich'!$J43*'Variantenvergleich'!$L43)+'Variantenvergleich'!$S43+'Variantenvergleich'!$T43)/'Variantenvergleich'!$I43,0))</f>
        <v/>
      </c>
      <c r="AB43" s="25">
        <f>IF('Variantenvergleich'!$A43="","",IF('Variantenvergleich'!$AA43&lt;=33%,"Erfüllt","Nicht erfüllt"))</f>
        <v/>
      </c>
    </row>
    <row r="44">
      <c r="A44" s="7" t="n"/>
      <c r="B44" s="17" t="n"/>
      <c r="C44" s="7" t="n"/>
      <c r="D44" s="7" t="n"/>
      <c r="E44" s="7" t="n"/>
      <c r="F44" s="43" t="n"/>
      <c r="G44" s="43" t="n"/>
      <c r="H44" s="43" t="n"/>
      <c r="I44" s="43" t="n"/>
      <c r="J44" s="45">
        <f>IF('Variantenvergleich'!$A44="","",'Variantenvergleich'!$F44-'Variantenvergleich'!$G44-'Variantenvergleich'!$H44)</f>
        <v/>
      </c>
      <c r="K44" s="44" t="n"/>
      <c r="L44" s="44" t="n"/>
      <c r="M44" s="13" t="n"/>
      <c r="N44" s="44" t="n"/>
      <c r="O44" s="46">
        <f>IF('Variantenvergleich'!$A44="","",IFERROR('Variantenvergleich'!$J44/'Variantenvergleich'!$F44,0))</f>
        <v/>
      </c>
      <c r="P44" s="45">
        <f>IF('Variantenvergleich'!$A44="","",MIN('Variantenvergleich'!$J44,'Variantenvergleich'!$F44*65%))</f>
        <v/>
      </c>
      <c r="Q44" s="45">
        <f>IF('Variantenvergleich'!$A44="","",MAX(0,'Variantenvergleich'!$J44-'Variantenvergleich'!$P44))</f>
        <v/>
      </c>
      <c r="R44" s="45">
        <f>IF('Variantenvergleich'!$A44="","",'Variantenvergleich'!$J44*'Variantenvergleich'!$K44)</f>
        <v/>
      </c>
      <c r="S44" s="45">
        <f>IF('Variantenvergleich'!$A44="","",IF('Variantenvergleich'!$Q44&gt;0,IFERROR('Variantenvergleich'!$Q44/'Variantenvergleich'!$M44,0),0))</f>
        <v/>
      </c>
      <c r="T44" s="45">
        <f>IF('Variantenvergleich'!$A44="","",'Variantenvergleich'!$F44*'Variantenvergleich'!$N44)</f>
        <v/>
      </c>
      <c r="U44" s="45">
        <f>IF('Variantenvergleich'!$A44="","",SUM('Variantenvergleich'!$R44:'Variantenvergleich'!$T44))</f>
        <v/>
      </c>
      <c r="V44" s="45">
        <f>IF('Variantenvergleich'!$A44="","",IFERROR('Variantenvergleich'!$U44/12,0))</f>
        <v/>
      </c>
      <c r="W44" s="46">
        <f>IF('Variantenvergleich'!$A44="","",IFERROR('Variantenvergleich'!$U44/'Variantenvergleich'!$I44,0))</f>
        <v/>
      </c>
      <c r="X44" s="20">
        <f>IF('Variantenvergleich'!$A44="","",IF('Variantenvergleich'!$W44&lt;=33%,"Erfüllt","Nicht erfüllt"))</f>
        <v/>
      </c>
      <c r="Y44" s="20">
        <f>IF('Variantenvergleich'!$A44="","",IF(AND('Variantenvergleich'!$W44&lt;=33%,'Variantenvergleich'!$O44&lt;=80%),"Finanzierung realistisch","Finanzierung prüfen"))</f>
        <v/>
      </c>
      <c r="Z44" s="46">
        <f>IF('Variantenvergleich'!$A44="","",IFERROR(VLOOKUP('Variantenvergleich'!$E44,'Variantenvergleich'!$AD$4:$AF$12,2,FALSE),""))</f>
        <v/>
      </c>
      <c r="AA44" s="46">
        <f>IF('Variantenvergleich'!$A44="","",IFERROR((('Variantenvergleich'!$J44*'Variantenvergleich'!$L44)+'Variantenvergleich'!$S44+'Variantenvergleich'!$T44)/'Variantenvergleich'!$I44,0))</f>
        <v/>
      </c>
      <c r="AB44" s="20">
        <f>IF('Variantenvergleich'!$A44="","",IF('Variantenvergleich'!$AA44&lt;=33%,"Erfüllt","Nicht erfüllt"))</f>
        <v/>
      </c>
    </row>
    <row r="45">
      <c r="A45" s="7" t="n"/>
      <c r="B45" s="17" t="n"/>
      <c r="C45" s="7" t="n"/>
      <c r="D45" s="7" t="n"/>
      <c r="E45" s="7" t="n"/>
      <c r="F45" s="43" t="n"/>
      <c r="G45" s="43" t="n"/>
      <c r="H45" s="43" t="n"/>
      <c r="I45" s="43" t="n"/>
      <c r="J45" s="48">
        <f>IF('Variantenvergleich'!$A45="","",'Variantenvergleich'!$F45-'Variantenvergleich'!$G45-'Variantenvergleich'!$H45)</f>
        <v/>
      </c>
      <c r="K45" s="44" t="n"/>
      <c r="L45" s="44" t="n"/>
      <c r="M45" s="13" t="n"/>
      <c r="N45" s="44" t="n"/>
      <c r="O45" s="49">
        <f>IF('Variantenvergleich'!$A45="","",IFERROR('Variantenvergleich'!$J45/'Variantenvergleich'!$F45,0))</f>
        <v/>
      </c>
      <c r="P45" s="48">
        <f>IF('Variantenvergleich'!$A45="","",MIN('Variantenvergleich'!$J45,'Variantenvergleich'!$F45*65%))</f>
        <v/>
      </c>
      <c r="Q45" s="48">
        <f>IF('Variantenvergleich'!$A45="","",MAX(0,'Variantenvergleich'!$J45-'Variantenvergleich'!$P45))</f>
        <v/>
      </c>
      <c r="R45" s="48">
        <f>IF('Variantenvergleich'!$A45="","",'Variantenvergleich'!$J45*'Variantenvergleich'!$K45)</f>
        <v/>
      </c>
      <c r="S45" s="48">
        <f>IF('Variantenvergleich'!$A45="","",IF('Variantenvergleich'!$Q45&gt;0,IFERROR('Variantenvergleich'!$Q45/'Variantenvergleich'!$M45,0),0))</f>
        <v/>
      </c>
      <c r="T45" s="48">
        <f>IF('Variantenvergleich'!$A45="","",'Variantenvergleich'!$F45*'Variantenvergleich'!$N45)</f>
        <v/>
      </c>
      <c r="U45" s="48">
        <f>IF('Variantenvergleich'!$A45="","",SUM('Variantenvergleich'!$R45:'Variantenvergleich'!$T45))</f>
        <v/>
      </c>
      <c r="V45" s="48">
        <f>IF('Variantenvergleich'!$A45="","",IFERROR('Variantenvergleich'!$U45/12,0))</f>
        <v/>
      </c>
      <c r="W45" s="49">
        <f>IF('Variantenvergleich'!$A45="","",IFERROR('Variantenvergleich'!$U45/'Variantenvergleich'!$I45,0))</f>
        <v/>
      </c>
      <c r="X45" s="25">
        <f>IF('Variantenvergleich'!$A45="","",IF('Variantenvergleich'!$W45&lt;=33%,"Erfüllt","Nicht erfüllt"))</f>
        <v/>
      </c>
      <c r="Y45" s="25">
        <f>IF('Variantenvergleich'!$A45="","",IF(AND('Variantenvergleich'!$W45&lt;=33%,'Variantenvergleich'!$O45&lt;=80%),"Finanzierung realistisch","Finanzierung prüfen"))</f>
        <v/>
      </c>
      <c r="Z45" s="49">
        <f>IF('Variantenvergleich'!$A45="","",IFERROR(VLOOKUP('Variantenvergleich'!$E45,'Variantenvergleich'!$AD$4:$AF$12,2,FALSE),""))</f>
        <v/>
      </c>
      <c r="AA45" s="49">
        <f>IF('Variantenvergleich'!$A45="","",IFERROR((('Variantenvergleich'!$J45*'Variantenvergleich'!$L45)+'Variantenvergleich'!$S45+'Variantenvergleich'!$T45)/'Variantenvergleich'!$I45,0))</f>
        <v/>
      </c>
      <c r="AB45" s="25">
        <f>IF('Variantenvergleich'!$A45="","",IF('Variantenvergleich'!$AA45&lt;=33%,"Erfüllt","Nicht erfüllt"))</f>
        <v/>
      </c>
    </row>
    <row r="46">
      <c r="A46" s="7" t="n"/>
      <c r="B46" s="17" t="n"/>
      <c r="C46" s="7" t="n"/>
      <c r="D46" s="7" t="n"/>
      <c r="E46" s="7" t="n"/>
      <c r="F46" s="43" t="n"/>
      <c r="G46" s="43" t="n"/>
      <c r="H46" s="43" t="n"/>
      <c r="I46" s="43" t="n"/>
      <c r="J46" s="45">
        <f>IF('Variantenvergleich'!$A46="","",'Variantenvergleich'!$F46-'Variantenvergleich'!$G46-'Variantenvergleich'!$H46)</f>
        <v/>
      </c>
      <c r="K46" s="44" t="n"/>
      <c r="L46" s="44" t="n"/>
      <c r="M46" s="13" t="n"/>
      <c r="N46" s="44" t="n"/>
      <c r="O46" s="46">
        <f>IF('Variantenvergleich'!$A46="","",IFERROR('Variantenvergleich'!$J46/'Variantenvergleich'!$F46,0))</f>
        <v/>
      </c>
      <c r="P46" s="45">
        <f>IF('Variantenvergleich'!$A46="","",MIN('Variantenvergleich'!$J46,'Variantenvergleich'!$F46*65%))</f>
        <v/>
      </c>
      <c r="Q46" s="45">
        <f>IF('Variantenvergleich'!$A46="","",MAX(0,'Variantenvergleich'!$J46-'Variantenvergleich'!$P46))</f>
        <v/>
      </c>
      <c r="R46" s="45">
        <f>IF('Variantenvergleich'!$A46="","",'Variantenvergleich'!$J46*'Variantenvergleich'!$K46)</f>
        <v/>
      </c>
      <c r="S46" s="45">
        <f>IF('Variantenvergleich'!$A46="","",IF('Variantenvergleich'!$Q46&gt;0,IFERROR('Variantenvergleich'!$Q46/'Variantenvergleich'!$M46,0),0))</f>
        <v/>
      </c>
      <c r="T46" s="45">
        <f>IF('Variantenvergleich'!$A46="","",'Variantenvergleich'!$F46*'Variantenvergleich'!$N46)</f>
        <v/>
      </c>
      <c r="U46" s="45">
        <f>IF('Variantenvergleich'!$A46="","",SUM('Variantenvergleich'!$R46:'Variantenvergleich'!$T46))</f>
        <v/>
      </c>
      <c r="V46" s="45">
        <f>IF('Variantenvergleich'!$A46="","",IFERROR('Variantenvergleich'!$U46/12,0))</f>
        <v/>
      </c>
      <c r="W46" s="46">
        <f>IF('Variantenvergleich'!$A46="","",IFERROR('Variantenvergleich'!$U46/'Variantenvergleich'!$I46,0))</f>
        <v/>
      </c>
      <c r="X46" s="20">
        <f>IF('Variantenvergleich'!$A46="","",IF('Variantenvergleich'!$W46&lt;=33%,"Erfüllt","Nicht erfüllt"))</f>
        <v/>
      </c>
      <c r="Y46" s="20">
        <f>IF('Variantenvergleich'!$A46="","",IF(AND('Variantenvergleich'!$W46&lt;=33%,'Variantenvergleich'!$O46&lt;=80%),"Finanzierung realistisch","Finanzierung prüfen"))</f>
        <v/>
      </c>
      <c r="Z46" s="46">
        <f>IF('Variantenvergleich'!$A46="","",IFERROR(VLOOKUP('Variantenvergleich'!$E46,'Variantenvergleich'!$AD$4:$AF$12,2,FALSE),""))</f>
        <v/>
      </c>
      <c r="AA46" s="46">
        <f>IF('Variantenvergleich'!$A46="","",IFERROR((('Variantenvergleich'!$J46*'Variantenvergleich'!$L46)+'Variantenvergleich'!$S46+'Variantenvergleich'!$T46)/'Variantenvergleich'!$I46,0))</f>
        <v/>
      </c>
      <c r="AB46" s="20">
        <f>IF('Variantenvergleich'!$A46="","",IF('Variantenvergleich'!$AA46&lt;=33%,"Erfüllt","Nicht erfüllt"))</f>
        <v/>
      </c>
    </row>
    <row r="47">
      <c r="A47" s="7" t="n"/>
      <c r="B47" s="17" t="n"/>
      <c r="C47" s="7" t="n"/>
      <c r="D47" s="7" t="n"/>
      <c r="E47" s="7" t="n"/>
      <c r="F47" s="43" t="n"/>
      <c r="G47" s="43" t="n"/>
      <c r="H47" s="43" t="n"/>
      <c r="I47" s="43" t="n"/>
      <c r="J47" s="48">
        <f>IF('Variantenvergleich'!$A47="","",'Variantenvergleich'!$F47-'Variantenvergleich'!$G47-'Variantenvergleich'!$H47)</f>
        <v/>
      </c>
      <c r="K47" s="44" t="n"/>
      <c r="L47" s="44" t="n"/>
      <c r="M47" s="13" t="n"/>
      <c r="N47" s="44" t="n"/>
      <c r="O47" s="49">
        <f>IF('Variantenvergleich'!$A47="","",IFERROR('Variantenvergleich'!$J47/'Variantenvergleich'!$F47,0))</f>
        <v/>
      </c>
      <c r="P47" s="48">
        <f>IF('Variantenvergleich'!$A47="","",MIN('Variantenvergleich'!$J47,'Variantenvergleich'!$F47*65%))</f>
        <v/>
      </c>
      <c r="Q47" s="48">
        <f>IF('Variantenvergleich'!$A47="","",MAX(0,'Variantenvergleich'!$J47-'Variantenvergleich'!$P47))</f>
        <v/>
      </c>
      <c r="R47" s="48">
        <f>IF('Variantenvergleich'!$A47="","",'Variantenvergleich'!$J47*'Variantenvergleich'!$K47)</f>
        <v/>
      </c>
      <c r="S47" s="48">
        <f>IF('Variantenvergleich'!$A47="","",IF('Variantenvergleich'!$Q47&gt;0,IFERROR('Variantenvergleich'!$Q47/'Variantenvergleich'!$M47,0),0))</f>
        <v/>
      </c>
      <c r="T47" s="48">
        <f>IF('Variantenvergleich'!$A47="","",'Variantenvergleich'!$F47*'Variantenvergleich'!$N47)</f>
        <v/>
      </c>
      <c r="U47" s="48">
        <f>IF('Variantenvergleich'!$A47="","",SUM('Variantenvergleich'!$R47:'Variantenvergleich'!$T47))</f>
        <v/>
      </c>
      <c r="V47" s="48">
        <f>IF('Variantenvergleich'!$A47="","",IFERROR('Variantenvergleich'!$U47/12,0))</f>
        <v/>
      </c>
      <c r="W47" s="49">
        <f>IF('Variantenvergleich'!$A47="","",IFERROR('Variantenvergleich'!$U47/'Variantenvergleich'!$I47,0))</f>
        <v/>
      </c>
      <c r="X47" s="25">
        <f>IF('Variantenvergleich'!$A47="","",IF('Variantenvergleich'!$W47&lt;=33%,"Erfüllt","Nicht erfüllt"))</f>
        <v/>
      </c>
      <c r="Y47" s="25">
        <f>IF('Variantenvergleich'!$A47="","",IF(AND('Variantenvergleich'!$W47&lt;=33%,'Variantenvergleich'!$O47&lt;=80%),"Finanzierung realistisch","Finanzierung prüfen"))</f>
        <v/>
      </c>
      <c r="Z47" s="49">
        <f>IF('Variantenvergleich'!$A47="","",IFERROR(VLOOKUP('Variantenvergleich'!$E47,'Variantenvergleich'!$AD$4:$AF$12,2,FALSE),""))</f>
        <v/>
      </c>
      <c r="AA47" s="49">
        <f>IF('Variantenvergleich'!$A47="","",IFERROR((('Variantenvergleich'!$J47*'Variantenvergleich'!$L47)+'Variantenvergleich'!$S47+'Variantenvergleich'!$T47)/'Variantenvergleich'!$I47,0))</f>
        <v/>
      </c>
      <c r="AB47" s="25">
        <f>IF('Variantenvergleich'!$A47="","",IF('Variantenvergleich'!$AA47&lt;=33%,"Erfüllt","Nicht erfüllt"))</f>
        <v/>
      </c>
    </row>
    <row r="48">
      <c r="A48" s="7" t="n"/>
      <c r="B48" s="17" t="n"/>
      <c r="C48" s="7" t="n"/>
      <c r="D48" s="7" t="n"/>
      <c r="E48" s="7" t="n"/>
      <c r="F48" s="43" t="n"/>
      <c r="G48" s="43" t="n"/>
      <c r="H48" s="43" t="n"/>
      <c r="I48" s="43" t="n"/>
      <c r="J48" s="45">
        <f>IF('Variantenvergleich'!$A48="","",'Variantenvergleich'!$F48-'Variantenvergleich'!$G48-'Variantenvergleich'!$H48)</f>
        <v/>
      </c>
      <c r="K48" s="44" t="n"/>
      <c r="L48" s="44" t="n"/>
      <c r="M48" s="13" t="n"/>
      <c r="N48" s="44" t="n"/>
      <c r="O48" s="46">
        <f>IF('Variantenvergleich'!$A48="","",IFERROR('Variantenvergleich'!$J48/'Variantenvergleich'!$F48,0))</f>
        <v/>
      </c>
      <c r="P48" s="45">
        <f>IF('Variantenvergleich'!$A48="","",MIN('Variantenvergleich'!$J48,'Variantenvergleich'!$F48*65%))</f>
        <v/>
      </c>
      <c r="Q48" s="45">
        <f>IF('Variantenvergleich'!$A48="","",MAX(0,'Variantenvergleich'!$J48-'Variantenvergleich'!$P48))</f>
        <v/>
      </c>
      <c r="R48" s="45">
        <f>IF('Variantenvergleich'!$A48="","",'Variantenvergleich'!$J48*'Variantenvergleich'!$K48)</f>
        <v/>
      </c>
      <c r="S48" s="45">
        <f>IF('Variantenvergleich'!$A48="","",IF('Variantenvergleich'!$Q48&gt;0,IFERROR('Variantenvergleich'!$Q48/'Variantenvergleich'!$M48,0),0))</f>
        <v/>
      </c>
      <c r="T48" s="45">
        <f>IF('Variantenvergleich'!$A48="","",'Variantenvergleich'!$F48*'Variantenvergleich'!$N48)</f>
        <v/>
      </c>
      <c r="U48" s="45">
        <f>IF('Variantenvergleich'!$A48="","",SUM('Variantenvergleich'!$R48:'Variantenvergleich'!$T48))</f>
        <v/>
      </c>
      <c r="V48" s="45">
        <f>IF('Variantenvergleich'!$A48="","",IFERROR('Variantenvergleich'!$U48/12,0))</f>
        <v/>
      </c>
      <c r="W48" s="46">
        <f>IF('Variantenvergleich'!$A48="","",IFERROR('Variantenvergleich'!$U48/'Variantenvergleich'!$I48,0))</f>
        <v/>
      </c>
      <c r="X48" s="20">
        <f>IF('Variantenvergleich'!$A48="","",IF('Variantenvergleich'!$W48&lt;=33%,"Erfüllt","Nicht erfüllt"))</f>
        <v/>
      </c>
      <c r="Y48" s="20">
        <f>IF('Variantenvergleich'!$A48="","",IF(AND('Variantenvergleich'!$W48&lt;=33%,'Variantenvergleich'!$O48&lt;=80%),"Finanzierung realistisch","Finanzierung prüfen"))</f>
        <v/>
      </c>
      <c r="Z48" s="46">
        <f>IF('Variantenvergleich'!$A48="","",IFERROR(VLOOKUP('Variantenvergleich'!$E48,'Variantenvergleich'!$AD$4:$AF$12,2,FALSE),""))</f>
        <v/>
      </c>
      <c r="AA48" s="46">
        <f>IF('Variantenvergleich'!$A48="","",IFERROR((('Variantenvergleich'!$J48*'Variantenvergleich'!$L48)+'Variantenvergleich'!$S48+'Variantenvergleich'!$T48)/'Variantenvergleich'!$I48,0))</f>
        <v/>
      </c>
      <c r="AB48" s="20">
        <f>IF('Variantenvergleich'!$A48="","",IF('Variantenvergleich'!$AA48&lt;=33%,"Erfüllt","Nicht erfüllt"))</f>
        <v/>
      </c>
    </row>
    <row r="49">
      <c r="A49" s="7" t="n"/>
      <c r="B49" s="17" t="n"/>
      <c r="C49" s="7" t="n"/>
      <c r="D49" s="7" t="n"/>
      <c r="E49" s="7" t="n"/>
      <c r="F49" s="43" t="n"/>
      <c r="G49" s="43" t="n"/>
      <c r="H49" s="43" t="n"/>
      <c r="I49" s="43" t="n"/>
      <c r="J49" s="48">
        <f>IF('Variantenvergleich'!$A49="","",'Variantenvergleich'!$F49-'Variantenvergleich'!$G49-'Variantenvergleich'!$H49)</f>
        <v/>
      </c>
      <c r="K49" s="44" t="n"/>
      <c r="L49" s="44" t="n"/>
      <c r="M49" s="13" t="n"/>
      <c r="N49" s="44" t="n"/>
      <c r="O49" s="49">
        <f>IF('Variantenvergleich'!$A49="","",IFERROR('Variantenvergleich'!$J49/'Variantenvergleich'!$F49,0))</f>
        <v/>
      </c>
      <c r="P49" s="48">
        <f>IF('Variantenvergleich'!$A49="","",MIN('Variantenvergleich'!$J49,'Variantenvergleich'!$F49*65%))</f>
        <v/>
      </c>
      <c r="Q49" s="48">
        <f>IF('Variantenvergleich'!$A49="","",MAX(0,'Variantenvergleich'!$J49-'Variantenvergleich'!$P49))</f>
        <v/>
      </c>
      <c r="R49" s="48">
        <f>IF('Variantenvergleich'!$A49="","",'Variantenvergleich'!$J49*'Variantenvergleich'!$K49)</f>
        <v/>
      </c>
      <c r="S49" s="48">
        <f>IF('Variantenvergleich'!$A49="","",IF('Variantenvergleich'!$Q49&gt;0,IFERROR('Variantenvergleich'!$Q49/'Variantenvergleich'!$M49,0),0))</f>
        <v/>
      </c>
      <c r="T49" s="48">
        <f>IF('Variantenvergleich'!$A49="","",'Variantenvergleich'!$F49*'Variantenvergleich'!$N49)</f>
        <v/>
      </c>
      <c r="U49" s="48">
        <f>IF('Variantenvergleich'!$A49="","",SUM('Variantenvergleich'!$R49:'Variantenvergleich'!$T49))</f>
        <v/>
      </c>
      <c r="V49" s="48">
        <f>IF('Variantenvergleich'!$A49="","",IFERROR('Variantenvergleich'!$U49/12,0))</f>
        <v/>
      </c>
      <c r="W49" s="49">
        <f>IF('Variantenvergleich'!$A49="","",IFERROR('Variantenvergleich'!$U49/'Variantenvergleich'!$I49,0))</f>
        <v/>
      </c>
      <c r="X49" s="25">
        <f>IF('Variantenvergleich'!$A49="","",IF('Variantenvergleich'!$W49&lt;=33%,"Erfüllt","Nicht erfüllt"))</f>
        <v/>
      </c>
      <c r="Y49" s="25">
        <f>IF('Variantenvergleich'!$A49="","",IF(AND('Variantenvergleich'!$W49&lt;=33%,'Variantenvergleich'!$O49&lt;=80%),"Finanzierung realistisch","Finanzierung prüfen"))</f>
        <v/>
      </c>
      <c r="Z49" s="49">
        <f>IF('Variantenvergleich'!$A49="","",IFERROR(VLOOKUP('Variantenvergleich'!$E49,'Variantenvergleich'!$AD$4:$AF$12,2,FALSE),""))</f>
        <v/>
      </c>
      <c r="AA49" s="49">
        <f>IF('Variantenvergleich'!$A49="","",IFERROR((('Variantenvergleich'!$J49*'Variantenvergleich'!$L49)+'Variantenvergleich'!$S49+'Variantenvergleich'!$T49)/'Variantenvergleich'!$I49,0))</f>
        <v/>
      </c>
      <c r="AB49" s="25">
        <f>IF('Variantenvergleich'!$A49="","",IF('Variantenvergleich'!$AA49&lt;=33%,"Erfüllt","Nicht erfüllt"))</f>
        <v/>
      </c>
    </row>
    <row r="50">
      <c r="A50" s="7" t="n"/>
      <c r="B50" s="17" t="n"/>
      <c r="C50" s="7" t="n"/>
      <c r="D50" s="7" t="n"/>
      <c r="E50" s="7" t="n"/>
      <c r="F50" s="43" t="n"/>
      <c r="G50" s="43" t="n"/>
      <c r="H50" s="43" t="n"/>
      <c r="I50" s="43" t="n"/>
      <c r="J50" s="45">
        <f>IF('Variantenvergleich'!$A50="","",'Variantenvergleich'!$F50-'Variantenvergleich'!$G50-'Variantenvergleich'!$H50)</f>
        <v/>
      </c>
      <c r="K50" s="44" t="n"/>
      <c r="L50" s="44" t="n"/>
      <c r="M50" s="13" t="n"/>
      <c r="N50" s="44" t="n"/>
      <c r="O50" s="46">
        <f>IF('Variantenvergleich'!$A50="","",IFERROR('Variantenvergleich'!$J50/'Variantenvergleich'!$F50,0))</f>
        <v/>
      </c>
      <c r="P50" s="45">
        <f>IF('Variantenvergleich'!$A50="","",MIN('Variantenvergleich'!$J50,'Variantenvergleich'!$F50*65%))</f>
        <v/>
      </c>
      <c r="Q50" s="45">
        <f>IF('Variantenvergleich'!$A50="","",MAX(0,'Variantenvergleich'!$J50-'Variantenvergleich'!$P50))</f>
        <v/>
      </c>
      <c r="R50" s="45">
        <f>IF('Variantenvergleich'!$A50="","",'Variantenvergleich'!$J50*'Variantenvergleich'!$K50)</f>
        <v/>
      </c>
      <c r="S50" s="45">
        <f>IF('Variantenvergleich'!$A50="","",IF('Variantenvergleich'!$Q50&gt;0,IFERROR('Variantenvergleich'!$Q50/'Variantenvergleich'!$M50,0),0))</f>
        <v/>
      </c>
      <c r="T50" s="45">
        <f>IF('Variantenvergleich'!$A50="","",'Variantenvergleich'!$F50*'Variantenvergleich'!$N50)</f>
        <v/>
      </c>
      <c r="U50" s="45">
        <f>IF('Variantenvergleich'!$A50="","",SUM('Variantenvergleich'!$R50:'Variantenvergleich'!$T50))</f>
        <v/>
      </c>
      <c r="V50" s="45">
        <f>IF('Variantenvergleich'!$A50="","",IFERROR('Variantenvergleich'!$U50/12,0))</f>
        <v/>
      </c>
      <c r="W50" s="46">
        <f>IF('Variantenvergleich'!$A50="","",IFERROR('Variantenvergleich'!$U50/'Variantenvergleich'!$I50,0))</f>
        <v/>
      </c>
      <c r="X50" s="20">
        <f>IF('Variantenvergleich'!$A50="","",IF('Variantenvergleich'!$W50&lt;=33%,"Erfüllt","Nicht erfüllt"))</f>
        <v/>
      </c>
      <c r="Y50" s="20">
        <f>IF('Variantenvergleich'!$A50="","",IF(AND('Variantenvergleich'!$W50&lt;=33%,'Variantenvergleich'!$O50&lt;=80%),"Finanzierung realistisch","Finanzierung prüfen"))</f>
        <v/>
      </c>
      <c r="Z50" s="46">
        <f>IF('Variantenvergleich'!$A50="","",IFERROR(VLOOKUP('Variantenvergleich'!$E50,'Variantenvergleich'!$AD$4:$AF$12,2,FALSE),""))</f>
        <v/>
      </c>
      <c r="AA50" s="46">
        <f>IF('Variantenvergleich'!$A50="","",IFERROR((('Variantenvergleich'!$J50*'Variantenvergleich'!$L50)+'Variantenvergleich'!$S50+'Variantenvergleich'!$T50)/'Variantenvergleich'!$I50,0))</f>
        <v/>
      </c>
      <c r="AB50" s="20">
        <f>IF('Variantenvergleich'!$A50="","",IF('Variantenvergleich'!$AA50&lt;=33%,"Erfüllt","Nicht erfüllt"))</f>
        <v/>
      </c>
    </row>
    <row r="51">
      <c r="A51" s="7" t="n"/>
      <c r="B51" s="17" t="n"/>
      <c r="C51" s="7" t="n"/>
      <c r="D51" s="7" t="n"/>
      <c r="E51" s="7" t="n"/>
      <c r="F51" s="43" t="n"/>
      <c r="G51" s="43" t="n"/>
      <c r="H51" s="43" t="n"/>
      <c r="I51" s="43" t="n"/>
      <c r="J51" s="48">
        <f>IF('Variantenvergleich'!$A51="","",'Variantenvergleich'!$F51-'Variantenvergleich'!$G51-'Variantenvergleich'!$H51)</f>
        <v/>
      </c>
      <c r="K51" s="44" t="n"/>
      <c r="L51" s="44" t="n"/>
      <c r="M51" s="13" t="n"/>
      <c r="N51" s="44" t="n"/>
      <c r="O51" s="49">
        <f>IF('Variantenvergleich'!$A51="","",IFERROR('Variantenvergleich'!$J51/'Variantenvergleich'!$F51,0))</f>
        <v/>
      </c>
      <c r="P51" s="48">
        <f>IF('Variantenvergleich'!$A51="","",MIN('Variantenvergleich'!$J51,'Variantenvergleich'!$F51*65%))</f>
        <v/>
      </c>
      <c r="Q51" s="48">
        <f>IF('Variantenvergleich'!$A51="","",MAX(0,'Variantenvergleich'!$J51-'Variantenvergleich'!$P51))</f>
        <v/>
      </c>
      <c r="R51" s="48">
        <f>IF('Variantenvergleich'!$A51="","",'Variantenvergleich'!$J51*'Variantenvergleich'!$K51)</f>
        <v/>
      </c>
      <c r="S51" s="48">
        <f>IF('Variantenvergleich'!$A51="","",IF('Variantenvergleich'!$Q51&gt;0,IFERROR('Variantenvergleich'!$Q51/'Variantenvergleich'!$M51,0),0))</f>
        <v/>
      </c>
      <c r="T51" s="48">
        <f>IF('Variantenvergleich'!$A51="","",'Variantenvergleich'!$F51*'Variantenvergleich'!$N51)</f>
        <v/>
      </c>
      <c r="U51" s="48">
        <f>IF('Variantenvergleich'!$A51="","",SUM('Variantenvergleich'!$R51:'Variantenvergleich'!$T51))</f>
        <v/>
      </c>
      <c r="V51" s="48">
        <f>IF('Variantenvergleich'!$A51="","",IFERROR('Variantenvergleich'!$U51/12,0))</f>
        <v/>
      </c>
      <c r="W51" s="49">
        <f>IF('Variantenvergleich'!$A51="","",IFERROR('Variantenvergleich'!$U51/'Variantenvergleich'!$I51,0))</f>
        <v/>
      </c>
      <c r="X51" s="25">
        <f>IF('Variantenvergleich'!$A51="","",IF('Variantenvergleich'!$W51&lt;=33%,"Erfüllt","Nicht erfüllt"))</f>
        <v/>
      </c>
      <c r="Y51" s="25">
        <f>IF('Variantenvergleich'!$A51="","",IF(AND('Variantenvergleich'!$W51&lt;=33%,'Variantenvergleich'!$O51&lt;=80%),"Finanzierung realistisch","Finanzierung prüfen"))</f>
        <v/>
      </c>
      <c r="Z51" s="49">
        <f>IF('Variantenvergleich'!$A51="","",IFERROR(VLOOKUP('Variantenvergleich'!$E51,'Variantenvergleich'!$AD$4:$AF$12,2,FALSE),""))</f>
        <v/>
      </c>
      <c r="AA51" s="49">
        <f>IF('Variantenvergleich'!$A51="","",IFERROR((('Variantenvergleich'!$J51*'Variantenvergleich'!$L51)+'Variantenvergleich'!$S51+'Variantenvergleich'!$T51)/'Variantenvergleich'!$I51,0))</f>
        <v/>
      </c>
      <c r="AB51" s="25">
        <f>IF('Variantenvergleich'!$A51="","",IF('Variantenvergleich'!$AA51&lt;=33%,"Erfüllt","Nicht erfüllt"))</f>
        <v/>
      </c>
    </row>
    <row r="52">
      <c r="A52" s="7" t="n"/>
      <c r="B52" s="17" t="n"/>
      <c r="C52" s="7" t="n"/>
      <c r="D52" s="7" t="n"/>
      <c r="E52" s="7" t="n"/>
      <c r="F52" s="43" t="n"/>
      <c r="G52" s="43" t="n"/>
      <c r="H52" s="43" t="n"/>
      <c r="I52" s="43" t="n"/>
      <c r="J52" s="45">
        <f>IF('Variantenvergleich'!$A52="","",'Variantenvergleich'!$F52-'Variantenvergleich'!$G52-'Variantenvergleich'!$H52)</f>
        <v/>
      </c>
      <c r="K52" s="44" t="n"/>
      <c r="L52" s="44" t="n"/>
      <c r="M52" s="13" t="n"/>
      <c r="N52" s="44" t="n"/>
      <c r="O52" s="46">
        <f>IF('Variantenvergleich'!$A52="","",IFERROR('Variantenvergleich'!$J52/'Variantenvergleich'!$F52,0))</f>
        <v/>
      </c>
      <c r="P52" s="45">
        <f>IF('Variantenvergleich'!$A52="","",MIN('Variantenvergleich'!$J52,'Variantenvergleich'!$F52*65%))</f>
        <v/>
      </c>
      <c r="Q52" s="45">
        <f>IF('Variantenvergleich'!$A52="","",MAX(0,'Variantenvergleich'!$J52-'Variantenvergleich'!$P52))</f>
        <v/>
      </c>
      <c r="R52" s="45">
        <f>IF('Variantenvergleich'!$A52="","",'Variantenvergleich'!$J52*'Variantenvergleich'!$K52)</f>
        <v/>
      </c>
      <c r="S52" s="45">
        <f>IF('Variantenvergleich'!$A52="","",IF('Variantenvergleich'!$Q52&gt;0,IFERROR('Variantenvergleich'!$Q52/'Variantenvergleich'!$M52,0),0))</f>
        <v/>
      </c>
      <c r="T52" s="45">
        <f>IF('Variantenvergleich'!$A52="","",'Variantenvergleich'!$F52*'Variantenvergleich'!$N52)</f>
        <v/>
      </c>
      <c r="U52" s="45">
        <f>IF('Variantenvergleich'!$A52="","",SUM('Variantenvergleich'!$R52:'Variantenvergleich'!$T52))</f>
        <v/>
      </c>
      <c r="V52" s="45">
        <f>IF('Variantenvergleich'!$A52="","",IFERROR('Variantenvergleich'!$U52/12,0))</f>
        <v/>
      </c>
      <c r="W52" s="46">
        <f>IF('Variantenvergleich'!$A52="","",IFERROR('Variantenvergleich'!$U52/'Variantenvergleich'!$I52,0))</f>
        <v/>
      </c>
      <c r="X52" s="20">
        <f>IF('Variantenvergleich'!$A52="","",IF('Variantenvergleich'!$W52&lt;=33%,"Erfüllt","Nicht erfüllt"))</f>
        <v/>
      </c>
      <c r="Y52" s="20">
        <f>IF('Variantenvergleich'!$A52="","",IF(AND('Variantenvergleich'!$W52&lt;=33%,'Variantenvergleich'!$O52&lt;=80%),"Finanzierung realistisch","Finanzierung prüfen"))</f>
        <v/>
      </c>
      <c r="Z52" s="46">
        <f>IF('Variantenvergleich'!$A52="","",IFERROR(VLOOKUP('Variantenvergleich'!$E52,'Variantenvergleich'!$AD$4:$AF$12,2,FALSE),""))</f>
        <v/>
      </c>
      <c r="AA52" s="46">
        <f>IF('Variantenvergleich'!$A52="","",IFERROR((('Variantenvergleich'!$J52*'Variantenvergleich'!$L52)+'Variantenvergleich'!$S52+'Variantenvergleich'!$T52)/'Variantenvergleich'!$I52,0))</f>
        <v/>
      </c>
      <c r="AB52" s="20">
        <f>IF('Variantenvergleich'!$A52="","",IF('Variantenvergleich'!$AA52&lt;=33%,"Erfüllt","Nicht erfüllt"))</f>
        <v/>
      </c>
    </row>
    <row r="53">
      <c r="A53" s="7" t="n"/>
      <c r="B53" s="17" t="n"/>
      <c r="C53" s="7" t="n"/>
      <c r="D53" s="7" t="n"/>
      <c r="E53" s="7" t="n"/>
      <c r="F53" s="43" t="n"/>
      <c r="G53" s="43" t="n"/>
      <c r="H53" s="43" t="n"/>
      <c r="I53" s="43" t="n"/>
      <c r="J53" s="48">
        <f>IF('Variantenvergleich'!$A53="","",'Variantenvergleich'!$F53-'Variantenvergleich'!$G53-'Variantenvergleich'!$H53)</f>
        <v/>
      </c>
      <c r="K53" s="44" t="n"/>
      <c r="L53" s="44" t="n"/>
      <c r="M53" s="13" t="n"/>
      <c r="N53" s="44" t="n"/>
      <c r="O53" s="49">
        <f>IF('Variantenvergleich'!$A53="","",IFERROR('Variantenvergleich'!$J53/'Variantenvergleich'!$F53,0))</f>
        <v/>
      </c>
      <c r="P53" s="48">
        <f>IF('Variantenvergleich'!$A53="","",MIN('Variantenvergleich'!$J53,'Variantenvergleich'!$F53*65%))</f>
        <v/>
      </c>
      <c r="Q53" s="48">
        <f>IF('Variantenvergleich'!$A53="","",MAX(0,'Variantenvergleich'!$J53-'Variantenvergleich'!$P53))</f>
        <v/>
      </c>
      <c r="R53" s="48">
        <f>IF('Variantenvergleich'!$A53="","",'Variantenvergleich'!$J53*'Variantenvergleich'!$K53)</f>
        <v/>
      </c>
      <c r="S53" s="48">
        <f>IF('Variantenvergleich'!$A53="","",IF('Variantenvergleich'!$Q53&gt;0,IFERROR('Variantenvergleich'!$Q53/'Variantenvergleich'!$M53,0),0))</f>
        <v/>
      </c>
      <c r="T53" s="48">
        <f>IF('Variantenvergleich'!$A53="","",'Variantenvergleich'!$F53*'Variantenvergleich'!$N53)</f>
        <v/>
      </c>
      <c r="U53" s="48">
        <f>IF('Variantenvergleich'!$A53="","",SUM('Variantenvergleich'!$R53:'Variantenvergleich'!$T53))</f>
        <v/>
      </c>
      <c r="V53" s="48">
        <f>IF('Variantenvergleich'!$A53="","",IFERROR('Variantenvergleich'!$U53/12,0))</f>
        <v/>
      </c>
      <c r="W53" s="49">
        <f>IF('Variantenvergleich'!$A53="","",IFERROR('Variantenvergleich'!$U53/'Variantenvergleich'!$I53,0))</f>
        <v/>
      </c>
      <c r="X53" s="25">
        <f>IF('Variantenvergleich'!$A53="","",IF('Variantenvergleich'!$W53&lt;=33%,"Erfüllt","Nicht erfüllt"))</f>
        <v/>
      </c>
      <c r="Y53" s="25">
        <f>IF('Variantenvergleich'!$A53="","",IF(AND('Variantenvergleich'!$W53&lt;=33%,'Variantenvergleich'!$O53&lt;=80%),"Finanzierung realistisch","Finanzierung prüfen"))</f>
        <v/>
      </c>
      <c r="Z53" s="49">
        <f>IF('Variantenvergleich'!$A53="","",IFERROR(VLOOKUP('Variantenvergleich'!$E53,'Variantenvergleich'!$AD$4:$AF$12,2,FALSE),""))</f>
        <v/>
      </c>
      <c r="AA53" s="49">
        <f>IF('Variantenvergleich'!$A53="","",IFERROR((('Variantenvergleich'!$J53*'Variantenvergleich'!$L53)+'Variantenvergleich'!$S53+'Variantenvergleich'!$T53)/'Variantenvergleich'!$I53,0))</f>
        <v/>
      </c>
      <c r="AB53" s="25">
        <f>IF('Variantenvergleich'!$A53="","",IF('Variantenvergleich'!$AA53&lt;=33%,"Erfüllt","Nicht erfüllt"))</f>
        <v/>
      </c>
    </row>
    <row r="54">
      <c r="A54" s="7" t="n"/>
      <c r="B54" s="17" t="n"/>
      <c r="C54" s="7" t="n"/>
      <c r="D54" s="7" t="n"/>
      <c r="E54" s="7" t="n"/>
      <c r="F54" s="43" t="n"/>
      <c r="G54" s="43" t="n"/>
      <c r="H54" s="43" t="n"/>
      <c r="I54" s="43" t="n"/>
      <c r="J54" s="45">
        <f>IF('Variantenvergleich'!$A54="","",'Variantenvergleich'!$F54-'Variantenvergleich'!$G54-'Variantenvergleich'!$H54)</f>
        <v/>
      </c>
      <c r="K54" s="44" t="n"/>
      <c r="L54" s="44" t="n"/>
      <c r="M54" s="13" t="n"/>
      <c r="N54" s="44" t="n"/>
      <c r="O54" s="46">
        <f>IF('Variantenvergleich'!$A54="","",IFERROR('Variantenvergleich'!$J54/'Variantenvergleich'!$F54,0))</f>
        <v/>
      </c>
      <c r="P54" s="45">
        <f>IF('Variantenvergleich'!$A54="","",MIN('Variantenvergleich'!$J54,'Variantenvergleich'!$F54*65%))</f>
        <v/>
      </c>
      <c r="Q54" s="45">
        <f>IF('Variantenvergleich'!$A54="","",MAX(0,'Variantenvergleich'!$J54-'Variantenvergleich'!$P54))</f>
        <v/>
      </c>
      <c r="R54" s="45">
        <f>IF('Variantenvergleich'!$A54="","",'Variantenvergleich'!$J54*'Variantenvergleich'!$K54)</f>
        <v/>
      </c>
      <c r="S54" s="45">
        <f>IF('Variantenvergleich'!$A54="","",IF('Variantenvergleich'!$Q54&gt;0,IFERROR('Variantenvergleich'!$Q54/'Variantenvergleich'!$M54,0),0))</f>
        <v/>
      </c>
      <c r="T54" s="45">
        <f>IF('Variantenvergleich'!$A54="","",'Variantenvergleich'!$F54*'Variantenvergleich'!$N54)</f>
        <v/>
      </c>
      <c r="U54" s="45">
        <f>IF('Variantenvergleich'!$A54="","",SUM('Variantenvergleich'!$R54:'Variantenvergleich'!$T54))</f>
        <v/>
      </c>
      <c r="V54" s="45">
        <f>IF('Variantenvergleich'!$A54="","",IFERROR('Variantenvergleich'!$U54/12,0))</f>
        <v/>
      </c>
      <c r="W54" s="46">
        <f>IF('Variantenvergleich'!$A54="","",IFERROR('Variantenvergleich'!$U54/'Variantenvergleich'!$I54,0))</f>
        <v/>
      </c>
      <c r="X54" s="20">
        <f>IF('Variantenvergleich'!$A54="","",IF('Variantenvergleich'!$W54&lt;=33%,"Erfüllt","Nicht erfüllt"))</f>
        <v/>
      </c>
      <c r="Y54" s="20">
        <f>IF('Variantenvergleich'!$A54="","",IF(AND('Variantenvergleich'!$W54&lt;=33%,'Variantenvergleich'!$O54&lt;=80%),"Finanzierung realistisch","Finanzierung prüfen"))</f>
        <v/>
      </c>
      <c r="Z54" s="46">
        <f>IF('Variantenvergleich'!$A54="","",IFERROR(VLOOKUP('Variantenvergleich'!$E54,'Variantenvergleich'!$AD$4:$AF$12,2,FALSE),""))</f>
        <v/>
      </c>
      <c r="AA54" s="46">
        <f>IF('Variantenvergleich'!$A54="","",IFERROR((('Variantenvergleich'!$J54*'Variantenvergleich'!$L54)+'Variantenvergleich'!$S54+'Variantenvergleich'!$T54)/'Variantenvergleich'!$I54,0))</f>
        <v/>
      </c>
      <c r="AB54" s="20">
        <f>IF('Variantenvergleich'!$A54="","",IF('Variantenvergleich'!$AA54&lt;=33%,"Erfüllt","Nicht erfüllt"))</f>
        <v/>
      </c>
    </row>
    <row r="55">
      <c r="A55" s="7" t="n"/>
      <c r="B55" s="17" t="n"/>
      <c r="C55" s="7" t="n"/>
      <c r="D55" s="7" t="n"/>
      <c r="E55" s="7" t="n"/>
      <c r="F55" s="43" t="n"/>
      <c r="G55" s="43" t="n"/>
      <c r="H55" s="43" t="n"/>
      <c r="I55" s="43" t="n"/>
      <c r="J55" s="48">
        <f>IF('Variantenvergleich'!$A55="","",'Variantenvergleich'!$F55-'Variantenvergleich'!$G55-'Variantenvergleich'!$H55)</f>
        <v/>
      </c>
      <c r="K55" s="44" t="n"/>
      <c r="L55" s="44" t="n"/>
      <c r="M55" s="13" t="n"/>
      <c r="N55" s="44" t="n"/>
      <c r="O55" s="49">
        <f>IF('Variantenvergleich'!$A55="","",IFERROR('Variantenvergleich'!$J55/'Variantenvergleich'!$F55,0))</f>
        <v/>
      </c>
      <c r="P55" s="48">
        <f>IF('Variantenvergleich'!$A55="","",MIN('Variantenvergleich'!$J55,'Variantenvergleich'!$F55*65%))</f>
        <v/>
      </c>
      <c r="Q55" s="48">
        <f>IF('Variantenvergleich'!$A55="","",MAX(0,'Variantenvergleich'!$J55-'Variantenvergleich'!$P55))</f>
        <v/>
      </c>
      <c r="R55" s="48">
        <f>IF('Variantenvergleich'!$A55="","",'Variantenvergleich'!$J55*'Variantenvergleich'!$K55)</f>
        <v/>
      </c>
      <c r="S55" s="48">
        <f>IF('Variantenvergleich'!$A55="","",IF('Variantenvergleich'!$Q55&gt;0,IFERROR('Variantenvergleich'!$Q55/'Variantenvergleich'!$M55,0),0))</f>
        <v/>
      </c>
      <c r="T55" s="48">
        <f>IF('Variantenvergleich'!$A55="","",'Variantenvergleich'!$F55*'Variantenvergleich'!$N55)</f>
        <v/>
      </c>
      <c r="U55" s="48">
        <f>IF('Variantenvergleich'!$A55="","",SUM('Variantenvergleich'!$R55:'Variantenvergleich'!$T55))</f>
        <v/>
      </c>
      <c r="V55" s="48">
        <f>IF('Variantenvergleich'!$A55="","",IFERROR('Variantenvergleich'!$U55/12,0))</f>
        <v/>
      </c>
      <c r="W55" s="49">
        <f>IF('Variantenvergleich'!$A55="","",IFERROR('Variantenvergleich'!$U55/'Variantenvergleich'!$I55,0))</f>
        <v/>
      </c>
      <c r="X55" s="25">
        <f>IF('Variantenvergleich'!$A55="","",IF('Variantenvergleich'!$W55&lt;=33%,"Erfüllt","Nicht erfüllt"))</f>
        <v/>
      </c>
      <c r="Y55" s="25">
        <f>IF('Variantenvergleich'!$A55="","",IF(AND('Variantenvergleich'!$W55&lt;=33%,'Variantenvergleich'!$O55&lt;=80%),"Finanzierung realistisch","Finanzierung prüfen"))</f>
        <v/>
      </c>
      <c r="Z55" s="49">
        <f>IF('Variantenvergleich'!$A55="","",IFERROR(VLOOKUP('Variantenvergleich'!$E55,'Variantenvergleich'!$AD$4:$AF$12,2,FALSE),""))</f>
        <v/>
      </c>
      <c r="AA55" s="49">
        <f>IF('Variantenvergleich'!$A55="","",IFERROR((('Variantenvergleich'!$J55*'Variantenvergleich'!$L55)+'Variantenvergleich'!$S55+'Variantenvergleich'!$T55)/'Variantenvergleich'!$I55,0))</f>
        <v/>
      </c>
      <c r="AB55" s="25">
        <f>IF('Variantenvergleich'!$A55="","",IF('Variantenvergleich'!$AA55&lt;=33%,"Erfüllt","Nicht erfüllt"))</f>
        <v/>
      </c>
    </row>
    <row r="56">
      <c r="A56" s="7" t="n"/>
      <c r="B56" s="17" t="n"/>
      <c r="C56" s="7" t="n"/>
      <c r="D56" s="7" t="n"/>
      <c r="E56" s="7" t="n"/>
      <c r="F56" s="43" t="n"/>
      <c r="G56" s="43" t="n"/>
      <c r="H56" s="43" t="n"/>
      <c r="I56" s="43" t="n"/>
      <c r="J56" s="45">
        <f>IF('Variantenvergleich'!$A56="","",'Variantenvergleich'!$F56-'Variantenvergleich'!$G56-'Variantenvergleich'!$H56)</f>
        <v/>
      </c>
      <c r="K56" s="44" t="n"/>
      <c r="L56" s="44" t="n"/>
      <c r="M56" s="13" t="n"/>
      <c r="N56" s="44" t="n"/>
      <c r="O56" s="46">
        <f>IF('Variantenvergleich'!$A56="","",IFERROR('Variantenvergleich'!$J56/'Variantenvergleich'!$F56,0))</f>
        <v/>
      </c>
      <c r="P56" s="45">
        <f>IF('Variantenvergleich'!$A56="","",MIN('Variantenvergleich'!$J56,'Variantenvergleich'!$F56*65%))</f>
        <v/>
      </c>
      <c r="Q56" s="45">
        <f>IF('Variantenvergleich'!$A56="","",MAX(0,'Variantenvergleich'!$J56-'Variantenvergleich'!$P56))</f>
        <v/>
      </c>
      <c r="R56" s="45">
        <f>IF('Variantenvergleich'!$A56="","",'Variantenvergleich'!$J56*'Variantenvergleich'!$K56)</f>
        <v/>
      </c>
      <c r="S56" s="45">
        <f>IF('Variantenvergleich'!$A56="","",IF('Variantenvergleich'!$Q56&gt;0,IFERROR('Variantenvergleich'!$Q56/'Variantenvergleich'!$M56,0),0))</f>
        <v/>
      </c>
      <c r="T56" s="45">
        <f>IF('Variantenvergleich'!$A56="","",'Variantenvergleich'!$F56*'Variantenvergleich'!$N56)</f>
        <v/>
      </c>
      <c r="U56" s="45">
        <f>IF('Variantenvergleich'!$A56="","",SUM('Variantenvergleich'!$R56:'Variantenvergleich'!$T56))</f>
        <v/>
      </c>
      <c r="V56" s="45">
        <f>IF('Variantenvergleich'!$A56="","",IFERROR('Variantenvergleich'!$U56/12,0))</f>
        <v/>
      </c>
      <c r="W56" s="46">
        <f>IF('Variantenvergleich'!$A56="","",IFERROR('Variantenvergleich'!$U56/'Variantenvergleich'!$I56,0))</f>
        <v/>
      </c>
      <c r="X56" s="20">
        <f>IF('Variantenvergleich'!$A56="","",IF('Variantenvergleich'!$W56&lt;=33%,"Erfüllt","Nicht erfüllt"))</f>
        <v/>
      </c>
      <c r="Y56" s="20">
        <f>IF('Variantenvergleich'!$A56="","",IF(AND('Variantenvergleich'!$W56&lt;=33%,'Variantenvergleich'!$O56&lt;=80%),"Finanzierung realistisch","Finanzierung prüfen"))</f>
        <v/>
      </c>
      <c r="Z56" s="46">
        <f>IF('Variantenvergleich'!$A56="","",IFERROR(VLOOKUP('Variantenvergleich'!$E56,'Variantenvergleich'!$AD$4:$AF$12,2,FALSE),""))</f>
        <v/>
      </c>
      <c r="AA56" s="46">
        <f>IF('Variantenvergleich'!$A56="","",IFERROR((('Variantenvergleich'!$J56*'Variantenvergleich'!$L56)+'Variantenvergleich'!$S56+'Variantenvergleich'!$T56)/'Variantenvergleich'!$I56,0))</f>
        <v/>
      </c>
      <c r="AB56" s="20">
        <f>IF('Variantenvergleich'!$A56="","",IF('Variantenvergleich'!$AA56&lt;=33%,"Erfüllt","Nicht erfüllt"))</f>
        <v/>
      </c>
    </row>
    <row r="57">
      <c r="A57" s="7" t="n"/>
      <c r="B57" s="17" t="n"/>
      <c r="C57" s="7" t="n"/>
      <c r="D57" s="7" t="n"/>
      <c r="E57" s="7" t="n"/>
      <c r="F57" s="43" t="n"/>
      <c r="G57" s="43" t="n"/>
      <c r="H57" s="43" t="n"/>
      <c r="I57" s="43" t="n"/>
      <c r="J57" s="48">
        <f>IF('Variantenvergleich'!$A57="","",'Variantenvergleich'!$F57-'Variantenvergleich'!$G57-'Variantenvergleich'!$H57)</f>
        <v/>
      </c>
      <c r="K57" s="44" t="n"/>
      <c r="L57" s="44" t="n"/>
      <c r="M57" s="13" t="n"/>
      <c r="N57" s="44" t="n"/>
      <c r="O57" s="49">
        <f>IF('Variantenvergleich'!$A57="","",IFERROR('Variantenvergleich'!$J57/'Variantenvergleich'!$F57,0))</f>
        <v/>
      </c>
      <c r="P57" s="48">
        <f>IF('Variantenvergleich'!$A57="","",MIN('Variantenvergleich'!$J57,'Variantenvergleich'!$F57*65%))</f>
        <v/>
      </c>
      <c r="Q57" s="48">
        <f>IF('Variantenvergleich'!$A57="","",MAX(0,'Variantenvergleich'!$J57-'Variantenvergleich'!$P57))</f>
        <v/>
      </c>
      <c r="R57" s="48">
        <f>IF('Variantenvergleich'!$A57="","",'Variantenvergleich'!$J57*'Variantenvergleich'!$K57)</f>
        <v/>
      </c>
      <c r="S57" s="48">
        <f>IF('Variantenvergleich'!$A57="","",IF('Variantenvergleich'!$Q57&gt;0,IFERROR('Variantenvergleich'!$Q57/'Variantenvergleich'!$M57,0),0))</f>
        <v/>
      </c>
      <c r="T57" s="48">
        <f>IF('Variantenvergleich'!$A57="","",'Variantenvergleich'!$F57*'Variantenvergleich'!$N57)</f>
        <v/>
      </c>
      <c r="U57" s="48">
        <f>IF('Variantenvergleich'!$A57="","",SUM('Variantenvergleich'!$R57:'Variantenvergleich'!$T57))</f>
        <v/>
      </c>
      <c r="V57" s="48">
        <f>IF('Variantenvergleich'!$A57="","",IFERROR('Variantenvergleich'!$U57/12,0))</f>
        <v/>
      </c>
      <c r="W57" s="49">
        <f>IF('Variantenvergleich'!$A57="","",IFERROR('Variantenvergleich'!$U57/'Variantenvergleich'!$I57,0))</f>
        <v/>
      </c>
      <c r="X57" s="25">
        <f>IF('Variantenvergleich'!$A57="","",IF('Variantenvergleich'!$W57&lt;=33%,"Erfüllt","Nicht erfüllt"))</f>
        <v/>
      </c>
      <c r="Y57" s="25">
        <f>IF('Variantenvergleich'!$A57="","",IF(AND('Variantenvergleich'!$W57&lt;=33%,'Variantenvergleich'!$O57&lt;=80%),"Finanzierung realistisch","Finanzierung prüfen"))</f>
        <v/>
      </c>
      <c r="Z57" s="49">
        <f>IF('Variantenvergleich'!$A57="","",IFERROR(VLOOKUP('Variantenvergleich'!$E57,'Variantenvergleich'!$AD$4:$AF$12,2,FALSE),""))</f>
        <v/>
      </c>
      <c r="AA57" s="49">
        <f>IF('Variantenvergleich'!$A57="","",IFERROR((('Variantenvergleich'!$J57*'Variantenvergleich'!$L57)+'Variantenvergleich'!$S57+'Variantenvergleich'!$T57)/'Variantenvergleich'!$I57,0))</f>
        <v/>
      </c>
      <c r="AB57" s="25">
        <f>IF('Variantenvergleich'!$A57="","",IF('Variantenvergleich'!$AA57&lt;=33%,"Erfüllt","Nicht erfüllt"))</f>
        <v/>
      </c>
    </row>
    <row r="58">
      <c r="A58" s="7" t="n"/>
      <c r="B58" s="17" t="n"/>
      <c r="C58" s="7" t="n"/>
      <c r="D58" s="7" t="n"/>
      <c r="E58" s="7" t="n"/>
      <c r="F58" s="43" t="n"/>
      <c r="G58" s="43" t="n"/>
      <c r="H58" s="43" t="n"/>
      <c r="I58" s="43" t="n"/>
      <c r="J58" s="45">
        <f>IF('Variantenvergleich'!$A58="","",'Variantenvergleich'!$F58-'Variantenvergleich'!$G58-'Variantenvergleich'!$H58)</f>
        <v/>
      </c>
      <c r="K58" s="44" t="n"/>
      <c r="L58" s="44" t="n"/>
      <c r="M58" s="13" t="n"/>
      <c r="N58" s="44" t="n"/>
      <c r="O58" s="46">
        <f>IF('Variantenvergleich'!$A58="","",IFERROR('Variantenvergleich'!$J58/'Variantenvergleich'!$F58,0))</f>
        <v/>
      </c>
      <c r="P58" s="45">
        <f>IF('Variantenvergleich'!$A58="","",MIN('Variantenvergleich'!$J58,'Variantenvergleich'!$F58*65%))</f>
        <v/>
      </c>
      <c r="Q58" s="45">
        <f>IF('Variantenvergleich'!$A58="","",MAX(0,'Variantenvergleich'!$J58-'Variantenvergleich'!$P58))</f>
        <v/>
      </c>
      <c r="R58" s="45">
        <f>IF('Variantenvergleich'!$A58="","",'Variantenvergleich'!$J58*'Variantenvergleich'!$K58)</f>
        <v/>
      </c>
      <c r="S58" s="45">
        <f>IF('Variantenvergleich'!$A58="","",IF('Variantenvergleich'!$Q58&gt;0,IFERROR('Variantenvergleich'!$Q58/'Variantenvergleich'!$M58,0),0))</f>
        <v/>
      </c>
      <c r="T58" s="45">
        <f>IF('Variantenvergleich'!$A58="","",'Variantenvergleich'!$F58*'Variantenvergleich'!$N58)</f>
        <v/>
      </c>
      <c r="U58" s="45">
        <f>IF('Variantenvergleich'!$A58="","",SUM('Variantenvergleich'!$R58:'Variantenvergleich'!$T58))</f>
        <v/>
      </c>
      <c r="V58" s="45">
        <f>IF('Variantenvergleich'!$A58="","",IFERROR('Variantenvergleich'!$U58/12,0))</f>
        <v/>
      </c>
      <c r="W58" s="46">
        <f>IF('Variantenvergleich'!$A58="","",IFERROR('Variantenvergleich'!$U58/'Variantenvergleich'!$I58,0))</f>
        <v/>
      </c>
      <c r="X58" s="20">
        <f>IF('Variantenvergleich'!$A58="","",IF('Variantenvergleich'!$W58&lt;=33%,"Erfüllt","Nicht erfüllt"))</f>
        <v/>
      </c>
      <c r="Y58" s="20">
        <f>IF('Variantenvergleich'!$A58="","",IF(AND('Variantenvergleich'!$W58&lt;=33%,'Variantenvergleich'!$O58&lt;=80%),"Finanzierung realistisch","Finanzierung prüfen"))</f>
        <v/>
      </c>
      <c r="Z58" s="46">
        <f>IF('Variantenvergleich'!$A58="","",IFERROR(VLOOKUP('Variantenvergleich'!$E58,'Variantenvergleich'!$AD$4:$AF$12,2,FALSE),""))</f>
        <v/>
      </c>
      <c r="AA58" s="46">
        <f>IF('Variantenvergleich'!$A58="","",IFERROR((('Variantenvergleich'!$J58*'Variantenvergleich'!$L58)+'Variantenvergleich'!$S58+'Variantenvergleich'!$T58)/'Variantenvergleich'!$I58,0))</f>
        <v/>
      </c>
      <c r="AB58" s="20">
        <f>IF('Variantenvergleich'!$A58="","",IF('Variantenvergleich'!$AA58&lt;=33%,"Erfüllt","Nicht erfüllt"))</f>
        <v/>
      </c>
    </row>
    <row r="59">
      <c r="A59" s="7" t="n"/>
      <c r="B59" s="17" t="n"/>
      <c r="C59" s="7" t="n"/>
      <c r="D59" s="7" t="n"/>
      <c r="E59" s="7" t="n"/>
      <c r="F59" s="43" t="n"/>
      <c r="G59" s="43" t="n"/>
      <c r="H59" s="43" t="n"/>
      <c r="I59" s="43" t="n"/>
      <c r="J59" s="48">
        <f>IF('Variantenvergleich'!$A59="","",'Variantenvergleich'!$F59-'Variantenvergleich'!$G59-'Variantenvergleich'!$H59)</f>
        <v/>
      </c>
      <c r="K59" s="44" t="n"/>
      <c r="L59" s="44" t="n"/>
      <c r="M59" s="13" t="n"/>
      <c r="N59" s="44" t="n"/>
      <c r="O59" s="49">
        <f>IF('Variantenvergleich'!$A59="","",IFERROR('Variantenvergleich'!$J59/'Variantenvergleich'!$F59,0))</f>
        <v/>
      </c>
      <c r="P59" s="48">
        <f>IF('Variantenvergleich'!$A59="","",MIN('Variantenvergleich'!$J59,'Variantenvergleich'!$F59*65%))</f>
        <v/>
      </c>
      <c r="Q59" s="48">
        <f>IF('Variantenvergleich'!$A59="","",MAX(0,'Variantenvergleich'!$J59-'Variantenvergleich'!$P59))</f>
        <v/>
      </c>
      <c r="R59" s="48">
        <f>IF('Variantenvergleich'!$A59="","",'Variantenvergleich'!$J59*'Variantenvergleich'!$K59)</f>
        <v/>
      </c>
      <c r="S59" s="48">
        <f>IF('Variantenvergleich'!$A59="","",IF('Variantenvergleich'!$Q59&gt;0,IFERROR('Variantenvergleich'!$Q59/'Variantenvergleich'!$M59,0),0))</f>
        <v/>
      </c>
      <c r="T59" s="48">
        <f>IF('Variantenvergleich'!$A59="","",'Variantenvergleich'!$F59*'Variantenvergleich'!$N59)</f>
        <v/>
      </c>
      <c r="U59" s="48">
        <f>IF('Variantenvergleich'!$A59="","",SUM('Variantenvergleich'!$R59:'Variantenvergleich'!$T59))</f>
        <v/>
      </c>
      <c r="V59" s="48">
        <f>IF('Variantenvergleich'!$A59="","",IFERROR('Variantenvergleich'!$U59/12,0))</f>
        <v/>
      </c>
      <c r="W59" s="49">
        <f>IF('Variantenvergleich'!$A59="","",IFERROR('Variantenvergleich'!$U59/'Variantenvergleich'!$I59,0))</f>
        <v/>
      </c>
      <c r="X59" s="25">
        <f>IF('Variantenvergleich'!$A59="","",IF('Variantenvergleich'!$W59&lt;=33%,"Erfüllt","Nicht erfüllt"))</f>
        <v/>
      </c>
      <c r="Y59" s="25">
        <f>IF('Variantenvergleich'!$A59="","",IF(AND('Variantenvergleich'!$W59&lt;=33%,'Variantenvergleich'!$O59&lt;=80%),"Finanzierung realistisch","Finanzierung prüfen"))</f>
        <v/>
      </c>
      <c r="Z59" s="49">
        <f>IF('Variantenvergleich'!$A59="","",IFERROR(VLOOKUP('Variantenvergleich'!$E59,'Variantenvergleich'!$AD$4:$AF$12,2,FALSE),""))</f>
        <v/>
      </c>
      <c r="AA59" s="49">
        <f>IF('Variantenvergleich'!$A59="","",IFERROR((('Variantenvergleich'!$J59*'Variantenvergleich'!$L59)+'Variantenvergleich'!$S59+'Variantenvergleich'!$T59)/'Variantenvergleich'!$I59,0))</f>
        <v/>
      </c>
      <c r="AB59" s="25">
        <f>IF('Variantenvergleich'!$A59="","",IF('Variantenvergleich'!$AA59&lt;=33%,"Erfüllt","Nicht erfüllt"))</f>
        <v/>
      </c>
    </row>
    <row r="60">
      <c r="A60" s="7" t="n"/>
      <c r="B60" s="17" t="n"/>
      <c r="C60" s="7" t="n"/>
      <c r="D60" s="7" t="n"/>
      <c r="E60" s="7" t="n"/>
      <c r="F60" s="43" t="n"/>
      <c r="G60" s="43" t="n"/>
      <c r="H60" s="43" t="n"/>
      <c r="I60" s="43" t="n"/>
      <c r="J60" s="45">
        <f>IF('Variantenvergleich'!$A60="","",'Variantenvergleich'!$F60-'Variantenvergleich'!$G60-'Variantenvergleich'!$H60)</f>
        <v/>
      </c>
      <c r="K60" s="44" t="n"/>
      <c r="L60" s="44" t="n"/>
      <c r="M60" s="13" t="n"/>
      <c r="N60" s="44" t="n"/>
      <c r="O60" s="46">
        <f>IF('Variantenvergleich'!$A60="","",IFERROR('Variantenvergleich'!$J60/'Variantenvergleich'!$F60,0))</f>
        <v/>
      </c>
      <c r="P60" s="45">
        <f>IF('Variantenvergleich'!$A60="","",MIN('Variantenvergleich'!$J60,'Variantenvergleich'!$F60*65%))</f>
        <v/>
      </c>
      <c r="Q60" s="45">
        <f>IF('Variantenvergleich'!$A60="","",MAX(0,'Variantenvergleich'!$J60-'Variantenvergleich'!$P60))</f>
        <v/>
      </c>
      <c r="R60" s="45">
        <f>IF('Variantenvergleich'!$A60="","",'Variantenvergleich'!$J60*'Variantenvergleich'!$K60)</f>
        <v/>
      </c>
      <c r="S60" s="45">
        <f>IF('Variantenvergleich'!$A60="","",IF('Variantenvergleich'!$Q60&gt;0,IFERROR('Variantenvergleich'!$Q60/'Variantenvergleich'!$M60,0),0))</f>
        <v/>
      </c>
      <c r="T60" s="45">
        <f>IF('Variantenvergleich'!$A60="","",'Variantenvergleich'!$F60*'Variantenvergleich'!$N60)</f>
        <v/>
      </c>
      <c r="U60" s="45">
        <f>IF('Variantenvergleich'!$A60="","",SUM('Variantenvergleich'!$R60:'Variantenvergleich'!$T60))</f>
        <v/>
      </c>
      <c r="V60" s="45">
        <f>IF('Variantenvergleich'!$A60="","",IFERROR('Variantenvergleich'!$U60/12,0))</f>
        <v/>
      </c>
      <c r="W60" s="46">
        <f>IF('Variantenvergleich'!$A60="","",IFERROR('Variantenvergleich'!$U60/'Variantenvergleich'!$I60,0))</f>
        <v/>
      </c>
      <c r="X60" s="20">
        <f>IF('Variantenvergleich'!$A60="","",IF('Variantenvergleich'!$W60&lt;=33%,"Erfüllt","Nicht erfüllt"))</f>
        <v/>
      </c>
      <c r="Y60" s="20">
        <f>IF('Variantenvergleich'!$A60="","",IF(AND('Variantenvergleich'!$W60&lt;=33%,'Variantenvergleich'!$O60&lt;=80%),"Finanzierung realistisch","Finanzierung prüfen"))</f>
        <v/>
      </c>
      <c r="Z60" s="46">
        <f>IF('Variantenvergleich'!$A60="","",IFERROR(VLOOKUP('Variantenvergleich'!$E60,'Variantenvergleich'!$AD$4:$AF$12,2,FALSE),""))</f>
        <v/>
      </c>
      <c r="AA60" s="46">
        <f>IF('Variantenvergleich'!$A60="","",IFERROR((('Variantenvergleich'!$J60*'Variantenvergleich'!$L60)+'Variantenvergleich'!$S60+'Variantenvergleich'!$T60)/'Variantenvergleich'!$I60,0))</f>
        <v/>
      </c>
      <c r="AB60" s="20">
        <f>IF('Variantenvergleich'!$A60="","",IF('Variantenvergleich'!$AA60&lt;=33%,"Erfüllt","Nicht erfüllt"))</f>
        <v/>
      </c>
    </row>
    <row r="61">
      <c r="A61" s="7" t="n"/>
      <c r="B61" s="17" t="n"/>
      <c r="C61" s="7" t="n"/>
      <c r="D61" s="7" t="n"/>
      <c r="E61" s="7" t="n"/>
      <c r="F61" s="43" t="n"/>
      <c r="G61" s="43" t="n"/>
      <c r="H61" s="43" t="n"/>
      <c r="I61" s="43" t="n"/>
      <c r="J61" s="48">
        <f>IF('Variantenvergleich'!$A61="","",'Variantenvergleich'!$F61-'Variantenvergleich'!$G61-'Variantenvergleich'!$H61)</f>
        <v/>
      </c>
      <c r="K61" s="44" t="n"/>
      <c r="L61" s="44" t="n"/>
      <c r="M61" s="13" t="n"/>
      <c r="N61" s="44" t="n"/>
      <c r="O61" s="49">
        <f>IF('Variantenvergleich'!$A61="","",IFERROR('Variantenvergleich'!$J61/'Variantenvergleich'!$F61,0))</f>
        <v/>
      </c>
      <c r="P61" s="48">
        <f>IF('Variantenvergleich'!$A61="","",MIN('Variantenvergleich'!$J61,'Variantenvergleich'!$F61*65%))</f>
        <v/>
      </c>
      <c r="Q61" s="48">
        <f>IF('Variantenvergleich'!$A61="","",MAX(0,'Variantenvergleich'!$J61-'Variantenvergleich'!$P61))</f>
        <v/>
      </c>
      <c r="R61" s="48">
        <f>IF('Variantenvergleich'!$A61="","",'Variantenvergleich'!$J61*'Variantenvergleich'!$K61)</f>
        <v/>
      </c>
      <c r="S61" s="48">
        <f>IF('Variantenvergleich'!$A61="","",IF('Variantenvergleich'!$Q61&gt;0,IFERROR('Variantenvergleich'!$Q61/'Variantenvergleich'!$M61,0),0))</f>
        <v/>
      </c>
      <c r="T61" s="48">
        <f>IF('Variantenvergleich'!$A61="","",'Variantenvergleich'!$F61*'Variantenvergleich'!$N61)</f>
        <v/>
      </c>
      <c r="U61" s="48">
        <f>IF('Variantenvergleich'!$A61="","",SUM('Variantenvergleich'!$R61:'Variantenvergleich'!$T61))</f>
        <v/>
      </c>
      <c r="V61" s="48">
        <f>IF('Variantenvergleich'!$A61="","",IFERROR('Variantenvergleich'!$U61/12,0))</f>
        <v/>
      </c>
      <c r="W61" s="49">
        <f>IF('Variantenvergleich'!$A61="","",IFERROR('Variantenvergleich'!$U61/'Variantenvergleich'!$I61,0))</f>
        <v/>
      </c>
      <c r="X61" s="25">
        <f>IF('Variantenvergleich'!$A61="","",IF('Variantenvergleich'!$W61&lt;=33%,"Erfüllt","Nicht erfüllt"))</f>
        <v/>
      </c>
      <c r="Y61" s="25">
        <f>IF('Variantenvergleich'!$A61="","",IF(AND('Variantenvergleich'!$W61&lt;=33%,'Variantenvergleich'!$O61&lt;=80%),"Finanzierung realistisch","Finanzierung prüfen"))</f>
        <v/>
      </c>
      <c r="Z61" s="49">
        <f>IF('Variantenvergleich'!$A61="","",IFERROR(VLOOKUP('Variantenvergleich'!$E61,'Variantenvergleich'!$AD$4:$AF$12,2,FALSE),""))</f>
        <v/>
      </c>
      <c r="AA61" s="49">
        <f>IF('Variantenvergleich'!$A61="","",IFERROR((('Variantenvergleich'!$J61*'Variantenvergleich'!$L61)+'Variantenvergleich'!$S61+'Variantenvergleich'!$T61)/'Variantenvergleich'!$I61,0))</f>
        <v/>
      </c>
      <c r="AB61" s="25">
        <f>IF('Variantenvergleich'!$A61="","",IF('Variantenvergleich'!$AA61&lt;=33%,"Erfüllt","Nicht erfüllt"))</f>
        <v/>
      </c>
    </row>
    <row r="62">
      <c r="A62" s="7" t="n"/>
      <c r="B62" s="17" t="n"/>
      <c r="C62" s="7" t="n"/>
      <c r="D62" s="7" t="n"/>
      <c r="E62" s="7" t="n"/>
      <c r="F62" s="43" t="n"/>
      <c r="G62" s="43" t="n"/>
      <c r="H62" s="43" t="n"/>
      <c r="I62" s="43" t="n"/>
      <c r="J62" s="45">
        <f>IF('Variantenvergleich'!$A62="","",'Variantenvergleich'!$F62-'Variantenvergleich'!$G62-'Variantenvergleich'!$H62)</f>
        <v/>
      </c>
      <c r="K62" s="44" t="n"/>
      <c r="L62" s="44" t="n"/>
      <c r="M62" s="13" t="n"/>
      <c r="N62" s="44" t="n"/>
      <c r="O62" s="46">
        <f>IF('Variantenvergleich'!$A62="","",IFERROR('Variantenvergleich'!$J62/'Variantenvergleich'!$F62,0))</f>
        <v/>
      </c>
      <c r="P62" s="45">
        <f>IF('Variantenvergleich'!$A62="","",MIN('Variantenvergleich'!$J62,'Variantenvergleich'!$F62*65%))</f>
        <v/>
      </c>
      <c r="Q62" s="45">
        <f>IF('Variantenvergleich'!$A62="","",MAX(0,'Variantenvergleich'!$J62-'Variantenvergleich'!$P62))</f>
        <v/>
      </c>
      <c r="R62" s="45">
        <f>IF('Variantenvergleich'!$A62="","",'Variantenvergleich'!$J62*'Variantenvergleich'!$K62)</f>
        <v/>
      </c>
      <c r="S62" s="45">
        <f>IF('Variantenvergleich'!$A62="","",IF('Variantenvergleich'!$Q62&gt;0,IFERROR('Variantenvergleich'!$Q62/'Variantenvergleich'!$M62,0),0))</f>
        <v/>
      </c>
      <c r="T62" s="45">
        <f>IF('Variantenvergleich'!$A62="","",'Variantenvergleich'!$F62*'Variantenvergleich'!$N62)</f>
        <v/>
      </c>
      <c r="U62" s="45">
        <f>IF('Variantenvergleich'!$A62="","",SUM('Variantenvergleich'!$R62:'Variantenvergleich'!$T62))</f>
        <v/>
      </c>
      <c r="V62" s="45">
        <f>IF('Variantenvergleich'!$A62="","",IFERROR('Variantenvergleich'!$U62/12,0))</f>
        <v/>
      </c>
      <c r="W62" s="46">
        <f>IF('Variantenvergleich'!$A62="","",IFERROR('Variantenvergleich'!$U62/'Variantenvergleich'!$I62,0))</f>
        <v/>
      </c>
      <c r="X62" s="20">
        <f>IF('Variantenvergleich'!$A62="","",IF('Variantenvergleich'!$W62&lt;=33%,"Erfüllt","Nicht erfüllt"))</f>
        <v/>
      </c>
      <c r="Y62" s="20">
        <f>IF('Variantenvergleich'!$A62="","",IF(AND('Variantenvergleich'!$W62&lt;=33%,'Variantenvergleich'!$O62&lt;=80%),"Finanzierung realistisch","Finanzierung prüfen"))</f>
        <v/>
      </c>
      <c r="Z62" s="46">
        <f>IF('Variantenvergleich'!$A62="","",IFERROR(VLOOKUP('Variantenvergleich'!$E62,'Variantenvergleich'!$AD$4:$AF$12,2,FALSE),""))</f>
        <v/>
      </c>
      <c r="AA62" s="46">
        <f>IF('Variantenvergleich'!$A62="","",IFERROR((('Variantenvergleich'!$J62*'Variantenvergleich'!$L62)+'Variantenvergleich'!$S62+'Variantenvergleich'!$T62)/'Variantenvergleich'!$I62,0))</f>
        <v/>
      </c>
      <c r="AB62" s="20">
        <f>IF('Variantenvergleich'!$A62="","",IF('Variantenvergleich'!$AA62&lt;=33%,"Erfüllt","Nicht erfüllt"))</f>
        <v/>
      </c>
    </row>
    <row r="63">
      <c r="A63" s="7" t="n"/>
      <c r="B63" s="17" t="n"/>
      <c r="C63" s="7" t="n"/>
      <c r="D63" s="7" t="n"/>
      <c r="E63" s="7" t="n"/>
      <c r="F63" s="43" t="n"/>
      <c r="G63" s="43" t="n"/>
      <c r="H63" s="43" t="n"/>
      <c r="I63" s="43" t="n"/>
      <c r="J63" s="48">
        <f>IF('Variantenvergleich'!$A63="","",'Variantenvergleich'!$F63-'Variantenvergleich'!$G63-'Variantenvergleich'!$H63)</f>
        <v/>
      </c>
      <c r="K63" s="44" t="n"/>
      <c r="L63" s="44" t="n"/>
      <c r="M63" s="13" t="n"/>
      <c r="N63" s="44" t="n"/>
      <c r="O63" s="49">
        <f>IF('Variantenvergleich'!$A63="","",IFERROR('Variantenvergleich'!$J63/'Variantenvergleich'!$F63,0))</f>
        <v/>
      </c>
      <c r="P63" s="48">
        <f>IF('Variantenvergleich'!$A63="","",MIN('Variantenvergleich'!$J63,'Variantenvergleich'!$F63*65%))</f>
        <v/>
      </c>
      <c r="Q63" s="48">
        <f>IF('Variantenvergleich'!$A63="","",MAX(0,'Variantenvergleich'!$J63-'Variantenvergleich'!$P63))</f>
        <v/>
      </c>
      <c r="R63" s="48">
        <f>IF('Variantenvergleich'!$A63="","",'Variantenvergleich'!$J63*'Variantenvergleich'!$K63)</f>
        <v/>
      </c>
      <c r="S63" s="48">
        <f>IF('Variantenvergleich'!$A63="","",IF('Variantenvergleich'!$Q63&gt;0,IFERROR('Variantenvergleich'!$Q63/'Variantenvergleich'!$M63,0),0))</f>
        <v/>
      </c>
      <c r="T63" s="48">
        <f>IF('Variantenvergleich'!$A63="","",'Variantenvergleich'!$F63*'Variantenvergleich'!$N63)</f>
        <v/>
      </c>
      <c r="U63" s="48">
        <f>IF('Variantenvergleich'!$A63="","",SUM('Variantenvergleich'!$R63:'Variantenvergleich'!$T63))</f>
        <v/>
      </c>
      <c r="V63" s="48">
        <f>IF('Variantenvergleich'!$A63="","",IFERROR('Variantenvergleich'!$U63/12,0))</f>
        <v/>
      </c>
      <c r="W63" s="49">
        <f>IF('Variantenvergleich'!$A63="","",IFERROR('Variantenvergleich'!$U63/'Variantenvergleich'!$I63,0))</f>
        <v/>
      </c>
      <c r="X63" s="25">
        <f>IF('Variantenvergleich'!$A63="","",IF('Variantenvergleich'!$W63&lt;=33%,"Erfüllt","Nicht erfüllt"))</f>
        <v/>
      </c>
      <c r="Y63" s="25">
        <f>IF('Variantenvergleich'!$A63="","",IF(AND('Variantenvergleich'!$W63&lt;=33%,'Variantenvergleich'!$O63&lt;=80%),"Finanzierung realistisch","Finanzierung prüfen"))</f>
        <v/>
      </c>
      <c r="Z63" s="49">
        <f>IF('Variantenvergleich'!$A63="","",IFERROR(VLOOKUP('Variantenvergleich'!$E63,'Variantenvergleich'!$AD$4:$AF$12,2,FALSE),""))</f>
        <v/>
      </c>
      <c r="AA63" s="49">
        <f>IF('Variantenvergleich'!$A63="","",IFERROR((('Variantenvergleich'!$J63*'Variantenvergleich'!$L63)+'Variantenvergleich'!$S63+'Variantenvergleich'!$T63)/'Variantenvergleich'!$I63,0))</f>
        <v/>
      </c>
      <c r="AB63" s="25">
        <f>IF('Variantenvergleich'!$A63="","",IF('Variantenvergleich'!$AA63&lt;=33%,"Erfüllt","Nicht erfüllt"))</f>
        <v/>
      </c>
    </row>
    <row r="64">
      <c r="A64" s="7" t="n"/>
      <c r="B64" s="17" t="n"/>
      <c r="C64" s="7" t="n"/>
      <c r="D64" s="7" t="n"/>
      <c r="E64" s="7" t="n"/>
      <c r="F64" s="43" t="n"/>
      <c r="G64" s="43" t="n"/>
      <c r="H64" s="43" t="n"/>
      <c r="I64" s="43" t="n"/>
      <c r="J64" s="45">
        <f>IF('Variantenvergleich'!$A64="","",'Variantenvergleich'!$F64-'Variantenvergleich'!$G64-'Variantenvergleich'!$H64)</f>
        <v/>
      </c>
      <c r="K64" s="44" t="n"/>
      <c r="L64" s="44" t="n"/>
      <c r="M64" s="13" t="n"/>
      <c r="N64" s="44" t="n"/>
      <c r="O64" s="46">
        <f>IF('Variantenvergleich'!$A64="","",IFERROR('Variantenvergleich'!$J64/'Variantenvergleich'!$F64,0))</f>
        <v/>
      </c>
      <c r="P64" s="45">
        <f>IF('Variantenvergleich'!$A64="","",MIN('Variantenvergleich'!$J64,'Variantenvergleich'!$F64*65%))</f>
        <v/>
      </c>
      <c r="Q64" s="45">
        <f>IF('Variantenvergleich'!$A64="","",MAX(0,'Variantenvergleich'!$J64-'Variantenvergleich'!$P64))</f>
        <v/>
      </c>
      <c r="R64" s="45">
        <f>IF('Variantenvergleich'!$A64="","",'Variantenvergleich'!$J64*'Variantenvergleich'!$K64)</f>
        <v/>
      </c>
      <c r="S64" s="45">
        <f>IF('Variantenvergleich'!$A64="","",IF('Variantenvergleich'!$Q64&gt;0,IFERROR('Variantenvergleich'!$Q64/'Variantenvergleich'!$M64,0),0))</f>
        <v/>
      </c>
      <c r="T64" s="45">
        <f>IF('Variantenvergleich'!$A64="","",'Variantenvergleich'!$F64*'Variantenvergleich'!$N64)</f>
        <v/>
      </c>
      <c r="U64" s="45">
        <f>IF('Variantenvergleich'!$A64="","",SUM('Variantenvergleich'!$R64:'Variantenvergleich'!$T64))</f>
        <v/>
      </c>
      <c r="V64" s="45">
        <f>IF('Variantenvergleich'!$A64="","",IFERROR('Variantenvergleich'!$U64/12,0))</f>
        <v/>
      </c>
      <c r="W64" s="46">
        <f>IF('Variantenvergleich'!$A64="","",IFERROR('Variantenvergleich'!$U64/'Variantenvergleich'!$I64,0))</f>
        <v/>
      </c>
      <c r="X64" s="20">
        <f>IF('Variantenvergleich'!$A64="","",IF('Variantenvergleich'!$W64&lt;=33%,"Erfüllt","Nicht erfüllt"))</f>
        <v/>
      </c>
      <c r="Y64" s="20">
        <f>IF('Variantenvergleich'!$A64="","",IF(AND('Variantenvergleich'!$W64&lt;=33%,'Variantenvergleich'!$O64&lt;=80%),"Finanzierung realistisch","Finanzierung prüfen"))</f>
        <v/>
      </c>
      <c r="Z64" s="46">
        <f>IF('Variantenvergleich'!$A64="","",IFERROR(VLOOKUP('Variantenvergleich'!$E64,'Variantenvergleich'!$AD$4:$AF$12,2,FALSE),""))</f>
        <v/>
      </c>
      <c r="AA64" s="46">
        <f>IF('Variantenvergleich'!$A64="","",IFERROR((('Variantenvergleich'!$J64*'Variantenvergleich'!$L64)+'Variantenvergleich'!$S64+'Variantenvergleich'!$T64)/'Variantenvergleich'!$I64,0))</f>
        <v/>
      </c>
      <c r="AB64" s="20">
        <f>IF('Variantenvergleich'!$A64="","",IF('Variantenvergleich'!$AA64&lt;=33%,"Erfüllt","Nicht erfüllt"))</f>
        <v/>
      </c>
    </row>
    <row r="65">
      <c r="A65" s="7" t="n"/>
      <c r="B65" s="17" t="n"/>
      <c r="C65" s="7" t="n"/>
      <c r="D65" s="7" t="n"/>
      <c r="E65" s="7" t="n"/>
      <c r="F65" s="43" t="n"/>
      <c r="G65" s="43" t="n"/>
      <c r="H65" s="43" t="n"/>
      <c r="I65" s="43" t="n"/>
      <c r="J65" s="48">
        <f>IF('Variantenvergleich'!$A65="","",'Variantenvergleich'!$F65-'Variantenvergleich'!$G65-'Variantenvergleich'!$H65)</f>
        <v/>
      </c>
      <c r="K65" s="44" t="n"/>
      <c r="L65" s="44" t="n"/>
      <c r="M65" s="13" t="n"/>
      <c r="N65" s="44" t="n"/>
      <c r="O65" s="49">
        <f>IF('Variantenvergleich'!$A65="","",IFERROR('Variantenvergleich'!$J65/'Variantenvergleich'!$F65,0))</f>
        <v/>
      </c>
      <c r="P65" s="48">
        <f>IF('Variantenvergleich'!$A65="","",MIN('Variantenvergleich'!$J65,'Variantenvergleich'!$F65*65%))</f>
        <v/>
      </c>
      <c r="Q65" s="48">
        <f>IF('Variantenvergleich'!$A65="","",MAX(0,'Variantenvergleich'!$J65-'Variantenvergleich'!$P65))</f>
        <v/>
      </c>
      <c r="R65" s="48">
        <f>IF('Variantenvergleich'!$A65="","",'Variantenvergleich'!$J65*'Variantenvergleich'!$K65)</f>
        <v/>
      </c>
      <c r="S65" s="48">
        <f>IF('Variantenvergleich'!$A65="","",IF('Variantenvergleich'!$Q65&gt;0,IFERROR('Variantenvergleich'!$Q65/'Variantenvergleich'!$M65,0),0))</f>
        <v/>
      </c>
      <c r="T65" s="48">
        <f>IF('Variantenvergleich'!$A65="","",'Variantenvergleich'!$F65*'Variantenvergleich'!$N65)</f>
        <v/>
      </c>
      <c r="U65" s="48">
        <f>IF('Variantenvergleich'!$A65="","",SUM('Variantenvergleich'!$R65:'Variantenvergleich'!$T65))</f>
        <v/>
      </c>
      <c r="V65" s="48">
        <f>IF('Variantenvergleich'!$A65="","",IFERROR('Variantenvergleich'!$U65/12,0))</f>
        <v/>
      </c>
      <c r="W65" s="49">
        <f>IF('Variantenvergleich'!$A65="","",IFERROR('Variantenvergleich'!$U65/'Variantenvergleich'!$I65,0))</f>
        <v/>
      </c>
      <c r="X65" s="25">
        <f>IF('Variantenvergleich'!$A65="","",IF('Variantenvergleich'!$W65&lt;=33%,"Erfüllt","Nicht erfüllt"))</f>
        <v/>
      </c>
      <c r="Y65" s="25">
        <f>IF('Variantenvergleich'!$A65="","",IF(AND('Variantenvergleich'!$W65&lt;=33%,'Variantenvergleich'!$O65&lt;=80%),"Finanzierung realistisch","Finanzierung prüfen"))</f>
        <v/>
      </c>
      <c r="Z65" s="49">
        <f>IF('Variantenvergleich'!$A65="","",IFERROR(VLOOKUP('Variantenvergleich'!$E65,'Variantenvergleich'!$AD$4:$AF$12,2,FALSE),""))</f>
        <v/>
      </c>
      <c r="AA65" s="49">
        <f>IF('Variantenvergleich'!$A65="","",IFERROR((('Variantenvergleich'!$J65*'Variantenvergleich'!$L65)+'Variantenvergleich'!$S65+'Variantenvergleich'!$T65)/'Variantenvergleich'!$I65,0))</f>
        <v/>
      </c>
      <c r="AB65" s="25">
        <f>IF('Variantenvergleich'!$A65="","",IF('Variantenvergleich'!$AA65&lt;=33%,"Erfüllt","Nicht erfüllt"))</f>
        <v/>
      </c>
    </row>
    <row r="66">
      <c r="A66" s="7" t="n"/>
      <c r="B66" s="17" t="n"/>
      <c r="C66" s="7" t="n"/>
      <c r="D66" s="7" t="n"/>
      <c r="E66" s="7" t="n"/>
      <c r="F66" s="43" t="n"/>
      <c r="G66" s="43" t="n"/>
      <c r="H66" s="43" t="n"/>
      <c r="I66" s="43" t="n"/>
      <c r="J66" s="45">
        <f>IF('Variantenvergleich'!$A66="","",'Variantenvergleich'!$F66-'Variantenvergleich'!$G66-'Variantenvergleich'!$H66)</f>
        <v/>
      </c>
      <c r="K66" s="44" t="n"/>
      <c r="L66" s="44" t="n"/>
      <c r="M66" s="13" t="n"/>
      <c r="N66" s="44" t="n"/>
      <c r="O66" s="46">
        <f>IF('Variantenvergleich'!$A66="","",IFERROR('Variantenvergleich'!$J66/'Variantenvergleich'!$F66,0))</f>
        <v/>
      </c>
      <c r="P66" s="45">
        <f>IF('Variantenvergleich'!$A66="","",MIN('Variantenvergleich'!$J66,'Variantenvergleich'!$F66*65%))</f>
        <v/>
      </c>
      <c r="Q66" s="45">
        <f>IF('Variantenvergleich'!$A66="","",MAX(0,'Variantenvergleich'!$J66-'Variantenvergleich'!$P66))</f>
        <v/>
      </c>
      <c r="R66" s="45">
        <f>IF('Variantenvergleich'!$A66="","",'Variantenvergleich'!$J66*'Variantenvergleich'!$K66)</f>
        <v/>
      </c>
      <c r="S66" s="45">
        <f>IF('Variantenvergleich'!$A66="","",IF('Variantenvergleich'!$Q66&gt;0,IFERROR('Variantenvergleich'!$Q66/'Variantenvergleich'!$M66,0),0))</f>
        <v/>
      </c>
      <c r="T66" s="45">
        <f>IF('Variantenvergleich'!$A66="","",'Variantenvergleich'!$F66*'Variantenvergleich'!$N66)</f>
        <v/>
      </c>
      <c r="U66" s="45">
        <f>IF('Variantenvergleich'!$A66="","",SUM('Variantenvergleich'!$R66:'Variantenvergleich'!$T66))</f>
        <v/>
      </c>
      <c r="V66" s="45">
        <f>IF('Variantenvergleich'!$A66="","",IFERROR('Variantenvergleich'!$U66/12,0))</f>
        <v/>
      </c>
      <c r="W66" s="46">
        <f>IF('Variantenvergleich'!$A66="","",IFERROR('Variantenvergleich'!$U66/'Variantenvergleich'!$I66,0))</f>
        <v/>
      </c>
      <c r="X66" s="20">
        <f>IF('Variantenvergleich'!$A66="","",IF('Variantenvergleich'!$W66&lt;=33%,"Erfüllt","Nicht erfüllt"))</f>
        <v/>
      </c>
      <c r="Y66" s="20">
        <f>IF('Variantenvergleich'!$A66="","",IF(AND('Variantenvergleich'!$W66&lt;=33%,'Variantenvergleich'!$O66&lt;=80%),"Finanzierung realistisch","Finanzierung prüfen"))</f>
        <v/>
      </c>
      <c r="Z66" s="46">
        <f>IF('Variantenvergleich'!$A66="","",IFERROR(VLOOKUP('Variantenvergleich'!$E66,'Variantenvergleich'!$AD$4:$AF$12,2,FALSE),""))</f>
        <v/>
      </c>
      <c r="AA66" s="46">
        <f>IF('Variantenvergleich'!$A66="","",IFERROR((('Variantenvergleich'!$J66*'Variantenvergleich'!$L66)+'Variantenvergleich'!$S66+'Variantenvergleich'!$T66)/'Variantenvergleich'!$I66,0))</f>
        <v/>
      </c>
      <c r="AB66" s="20">
        <f>IF('Variantenvergleich'!$A66="","",IF('Variantenvergleich'!$AA66&lt;=33%,"Erfüllt","Nicht erfüllt"))</f>
        <v/>
      </c>
    </row>
    <row r="67">
      <c r="A67" s="7" t="n"/>
      <c r="B67" s="17" t="n"/>
      <c r="C67" s="7" t="n"/>
      <c r="D67" s="7" t="n"/>
      <c r="E67" s="7" t="n"/>
      <c r="F67" s="43" t="n"/>
      <c r="G67" s="43" t="n"/>
      <c r="H67" s="43" t="n"/>
      <c r="I67" s="43" t="n"/>
      <c r="J67" s="48">
        <f>IF('Variantenvergleich'!$A67="","",'Variantenvergleich'!$F67-'Variantenvergleich'!$G67-'Variantenvergleich'!$H67)</f>
        <v/>
      </c>
      <c r="K67" s="44" t="n"/>
      <c r="L67" s="44" t="n"/>
      <c r="M67" s="13" t="n"/>
      <c r="N67" s="44" t="n"/>
      <c r="O67" s="49">
        <f>IF('Variantenvergleich'!$A67="","",IFERROR('Variantenvergleich'!$J67/'Variantenvergleich'!$F67,0))</f>
        <v/>
      </c>
      <c r="P67" s="48">
        <f>IF('Variantenvergleich'!$A67="","",MIN('Variantenvergleich'!$J67,'Variantenvergleich'!$F67*65%))</f>
        <v/>
      </c>
      <c r="Q67" s="48">
        <f>IF('Variantenvergleich'!$A67="","",MAX(0,'Variantenvergleich'!$J67-'Variantenvergleich'!$P67))</f>
        <v/>
      </c>
      <c r="R67" s="48">
        <f>IF('Variantenvergleich'!$A67="","",'Variantenvergleich'!$J67*'Variantenvergleich'!$K67)</f>
        <v/>
      </c>
      <c r="S67" s="48">
        <f>IF('Variantenvergleich'!$A67="","",IF('Variantenvergleich'!$Q67&gt;0,IFERROR('Variantenvergleich'!$Q67/'Variantenvergleich'!$M67,0),0))</f>
        <v/>
      </c>
      <c r="T67" s="48">
        <f>IF('Variantenvergleich'!$A67="","",'Variantenvergleich'!$F67*'Variantenvergleich'!$N67)</f>
        <v/>
      </c>
      <c r="U67" s="48">
        <f>IF('Variantenvergleich'!$A67="","",SUM('Variantenvergleich'!$R67:'Variantenvergleich'!$T67))</f>
        <v/>
      </c>
      <c r="V67" s="48">
        <f>IF('Variantenvergleich'!$A67="","",IFERROR('Variantenvergleich'!$U67/12,0))</f>
        <v/>
      </c>
      <c r="W67" s="49">
        <f>IF('Variantenvergleich'!$A67="","",IFERROR('Variantenvergleich'!$U67/'Variantenvergleich'!$I67,0))</f>
        <v/>
      </c>
      <c r="X67" s="25">
        <f>IF('Variantenvergleich'!$A67="","",IF('Variantenvergleich'!$W67&lt;=33%,"Erfüllt","Nicht erfüllt"))</f>
        <v/>
      </c>
      <c r="Y67" s="25">
        <f>IF('Variantenvergleich'!$A67="","",IF(AND('Variantenvergleich'!$W67&lt;=33%,'Variantenvergleich'!$O67&lt;=80%),"Finanzierung realistisch","Finanzierung prüfen"))</f>
        <v/>
      </c>
      <c r="Z67" s="49">
        <f>IF('Variantenvergleich'!$A67="","",IFERROR(VLOOKUP('Variantenvergleich'!$E67,'Variantenvergleich'!$AD$4:$AF$12,2,FALSE),""))</f>
        <v/>
      </c>
      <c r="AA67" s="49">
        <f>IF('Variantenvergleich'!$A67="","",IFERROR((('Variantenvergleich'!$J67*'Variantenvergleich'!$L67)+'Variantenvergleich'!$S67+'Variantenvergleich'!$T67)/'Variantenvergleich'!$I67,0))</f>
        <v/>
      </c>
      <c r="AB67" s="25">
        <f>IF('Variantenvergleich'!$A67="","",IF('Variantenvergleich'!$AA67&lt;=33%,"Erfüllt","Nicht erfüllt"))</f>
        <v/>
      </c>
    </row>
    <row r="68">
      <c r="A68" s="7" t="n"/>
      <c r="B68" s="17" t="n"/>
      <c r="C68" s="7" t="n"/>
      <c r="D68" s="7" t="n"/>
      <c r="E68" s="7" t="n"/>
      <c r="F68" s="43" t="n"/>
      <c r="G68" s="43" t="n"/>
      <c r="H68" s="43" t="n"/>
      <c r="I68" s="43" t="n"/>
      <c r="J68" s="45">
        <f>IF('Variantenvergleich'!$A68="","",'Variantenvergleich'!$F68-'Variantenvergleich'!$G68-'Variantenvergleich'!$H68)</f>
        <v/>
      </c>
      <c r="K68" s="44" t="n"/>
      <c r="L68" s="44" t="n"/>
      <c r="M68" s="13" t="n"/>
      <c r="N68" s="44" t="n"/>
      <c r="O68" s="46">
        <f>IF('Variantenvergleich'!$A68="","",IFERROR('Variantenvergleich'!$J68/'Variantenvergleich'!$F68,0))</f>
        <v/>
      </c>
      <c r="P68" s="45">
        <f>IF('Variantenvergleich'!$A68="","",MIN('Variantenvergleich'!$J68,'Variantenvergleich'!$F68*65%))</f>
        <v/>
      </c>
      <c r="Q68" s="45">
        <f>IF('Variantenvergleich'!$A68="","",MAX(0,'Variantenvergleich'!$J68-'Variantenvergleich'!$P68))</f>
        <v/>
      </c>
      <c r="R68" s="45">
        <f>IF('Variantenvergleich'!$A68="","",'Variantenvergleich'!$J68*'Variantenvergleich'!$K68)</f>
        <v/>
      </c>
      <c r="S68" s="45">
        <f>IF('Variantenvergleich'!$A68="","",IF('Variantenvergleich'!$Q68&gt;0,IFERROR('Variantenvergleich'!$Q68/'Variantenvergleich'!$M68,0),0))</f>
        <v/>
      </c>
      <c r="T68" s="45">
        <f>IF('Variantenvergleich'!$A68="","",'Variantenvergleich'!$F68*'Variantenvergleich'!$N68)</f>
        <v/>
      </c>
      <c r="U68" s="45">
        <f>IF('Variantenvergleich'!$A68="","",SUM('Variantenvergleich'!$R68:'Variantenvergleich'!$T68))</f>
        <v/>
      </c>
      <c r="V68" s="45">
        <f>IF('Variantenvergleich'!$A68="","",IFERROR('Variantenvergleich'!$U68/12,0))</f>
        <v/>
      </c>
      <c r="W68" s="46">
        <f>IF('Variantenvergleich'!$A68="","",IFERROR('Variantenvergleich'!$U68/'Variantenvergleich'!$I68,0))</f>
        <v/>
      </c>
      <c r="X68" s="20">
        <f>IF('Variantenvergleich'!$A68="","",IF('Variantenvergleich'!$W68&lt;=33%,"Erfüllt","Nicht erfüllt"))</f>
        <v/>
      </c>
      <c r="Y68" s="20">
        <f>IF('Variantenvergleich'!$A68="","",IF(AND('Variantenvergleich'!$W68&lt;=33%,'Variantenvergleich'!$O68&lt;=80%),"Finanzierung realistisch","Finanzierung prüfen"))</f>
        <v/>
      </c>
      <c r="Z68" s="46">
        <f>IF('Variantenvergleich'!$A68="","",IFERROR(VLOOKUP('Variantenvergleich'!$E68,'Variantenvergleich'!$AD$4:$AF$12,2,FALSE),""))</f>
        <v/>
      </c>
      <c r="AA68" s="46">
        <f>IF('Variantenvergleich'!$A68="","",IFERROR((('Variantenvergleich'!$J68*'Variantenvergleich'!$L68)+'Variantenvergleich'!$S68+'Variantenvergleich'!$T68)/'Variantenvergleich'!$I68,0))</f>
        <v/>
      </c>
      <c r="AB68" s="20">
        <f>IF('Variantenvergleich'!$A68="","",IF('Variantenvergleich'!$AA68&lt;=33%,"Erfüllt","Nicht erfüllt"))</f>
        <v/>
      </c>
    </row>
    <row r="69">
      <c r="A69" s="7" t="n"/>
      <c r="B69" s="17" t="n"/>
      <c r="C69" s="7" t="n"/>
      <c r="D69" s="7" t="n"/>
      <c r="E69" s="7" t="n"/>
      <c r="F69" s="43" t="n"/>
      <c r="G69" s="43" t="n"/>
      <c r="H69" s="43" t="n"/>
      <c r="I69" s="43" t="n"/>
      <c r="J69" s="48">
        <f>IF('Variantenvergleich'!$A69="","",'Variantenvergleich'!$F69-'Variantenvergleich'!$G69-'Variantenvergleich'!$H69)</f>
        <v/>
      </c>
      <c r="K69" s="44" t="n"/>
      <c r="L69" s="44" t="n"/>
      <c r="M69" s="13" t="n"/>
      <c r="N69" s="44" t="n"/>
      <c r="O69" s="49">
        <f>IF('Variantenvergleich'!$A69="","",IFERROR('Variantenvergleich'!$J69/'Variantenvergleich'!$F69,0))</f>
        <v/>
      </c>
      <c r="P69" s="48">
        <f>IF('Variantenvergleich'!$A69="","",MIN('Variantenvergleich'!$J69,'Variantenvergleich'!$F69*65%))</f>
        <v/>
      </c>
      <c r="Q69" s="48">
        <f>IF('Variantenvergleich'!$A69="","",MAX(0,'Variantenvergleich'!$J69-'Variantenvergleich'!$P69))</f>
        <v/>
      </c>
      <c r="R69" s="48">
        <f>IF('Variantenvergleich'!$A69="","",'Variantenvergleich'!$J69*'Variantenvergleich'!$K69)</f>
        <v/>
      </c>
      <c r="S69" s="48">
        <f>IF('Variantenvergleich'!$A69="","",IF('Variantenvergleich'!$Q69&gt;0,IFERROR('Variantenvergleich'!$Q69/'Variantenvergleich'!$M69,0),0))</f>
        <v/>
      </c>
      <c r="T69" s="48">
        <f>IF('Variantenvergleich'!$A69="","",'Variantenvergleich'!$F69*'Variantenvergleich'!$N69)</f>
        <v/>
      </c>
      <c r="U69" s="48">
        <f>IF('Variantenvergleich'!$A69="","",SUM('Variantenvergleich'!$R69:'Variantenvergleich'!$T69))</f>
        <v/>
      </c>
      <c r="V69" s="48">
        <f>IF('Variantenvergleich'!$A69="","",IFERROR('Variantenvergleich'!$U69/12,0))</f>
        <v/>
      </c>
      <c r="W69" s="49">
        <f>IF('Variantenvergleich'!$A69="","",IFERROR('Variantenvergleich'!$U69/'Variantenvergleich'!$I69,0))</f>
        <v/>
      </c>
      <c r="X69" s="25">
        <f>IF('Variantenvergleich'!$A69="","",IF('Variantenvergleich'!$W69&lt;=33%,"Erfüllt","Nicht erfüllt"))</f>
        <v/>
      </c>
      <c r="Y69" s="25">
        <f>IF('Variantenvergleich'!$A69="","",IF(AND('Variantenvergleich'!$W69&lt;=33%,'Variantenvergleich'!$O69&lt;=80%),"Finanzierung realistisch","Finanzierung prüfen"))</f>
        <v/>
      </c>
      <c r="Z69" s="49">
        <f>IF('Variantenvergleich'!$A69="","",IFERROR(VLOOKUP('Variantenvergleich'!$E69,'Variantenvergleich'!$AD$4:$AF$12,2,FALSE),""))</f>
        <v/>
      </c>
      <c r="AA69" s="49">
        <f>IF('Variantenvergleich'!$A69="","",IFERROR((('Variantenvergleich'!$J69*'Variantenvergleich'!$L69)+'Variantenvergleich'!$S69+'Variantenvergleich'!$T69)/'Variantenvergleich'!$I69,0))</f>
        <v/>
      </c>
      <c r="AB69" s="25">
        <f>IF('Variantenvergleich'!$A69="","",IF('Variantenvergleich'!$AA69&lt;=33%,"Erfüllt","Nicht erfüllt"))</f>
        <v/>
      </c>
    </row>
    <row r="70">
      <c r="A70" s="7" t="n"/>
      <c r="B70" s="17" t="n"/>
      <c r="C70" s="7" t="n"/>
      <c r="D70" s="7" t="n"/>
      <c r="E70" s="7" t="n"/>
      <c r="F70" s="43" t="n"/>
      <c r="G70" s="43" t="n"/>
      <c r="H70" s="43" t="n"/>
      <c r="I70" s="43" t="n"/>
      <c r="J70" s="45">
        <f>IF('Variantenvergleich'!$A70="","",'Variantenvergleich'!$F70-'Variantenvergleich'!$G70-'Variantenvergleich'!$H70)</f>
        <v/>
      </c>
      <c r="K70" s="44" t="n"/>
      <c r="L70" s="44" t="n"/>
      <c r="M70" s="13" t="n"/>
      <c r="N70" s="44" t="n"/>
      <c r="O70" s="46">
        <f>IF('Variantenvergleich'!$A70="","",IFERROR('Variantenvergleich'!$J70/'Variantenvergleich'!$F70,0))</f>
        <v/>
      </c>
      <c r="P70" s="45">
        <f>IF('Variantenvergleich'!$A70="","",MIN('Variantenvergleich'!$J70,'Variantenvergleich'!$F70*65%))</f>
        <v/>
      </c>
      <c r="Q70" s="45">
        <f>IF('Variantenvergleich'!$A70="","",MAX(0,'Variantenvergleich'!$J70-'Variantenvergleich'!$P70))</f>
        <v/>
      </c>
      <c r="R70" s="45">
        <f>IF('Variantenvergleich'!$A70="","",'Variantenvergleich'!$J70*'Variantenvergleich'!$K70)</f>
        <v/>
      </c>
      <c r="S70" s="45">
        <f>IF('Variantenvergleich'!$A70="","",IF('Variantenvergleich'!$Q70&gt;0,IFERROR('Variantenvergleich'!$Q70/'Variantenvergleich'!$M70,0),0))</f>
        <v/>
      </c>
      <c r="T70" s="45">
        <f>IF('Variantenvergleich'!$A70="","",'Variantenvergleich'!$F70*'Variantenvergleich'!$N70)</f>
        <v/>
      </c>
      <c r="U70" s="45">
        <f>IF('Variantenvergleich'!$A70="","",SUM('Variantenvergleich'!$R70:'Variantenvergleich'!$T70))</f>
        <v/>
      </c>
      <c r="V70" s="45">
        <f>IF('Variantenvergleich'!$A70="","",IFERROR('Variantenvergleich'!$U70/12,0))</f>
        <v/>
      </c>
      <c r="W70" s="46">
        <f>IF('Variantenvergleich'!$A70="","",IFERROR('Variantenvergleich'!$U70/'Variantenvergleich'!$I70,0))</f>
        <v/>
      </c>
      <c r="X70" s="20">
        <f>IF('Variantenvergleich'!$A70="","",IF('Variantenvergleich'!$W70&lt;=33%,"Erfüllt","Nicht erfüllt"))</f>
        <v/>
      </c>
      <c r="Y70" s="20">
        <f>IF('Variantenvergleich'!$A70="","",IF(AND('Variantenvergleich'!$W70&lt;=33%,'Variantenvergleich'!$O70&lt;=80%),"Finanzierung realistisch","Finanzierung prüfen"))</f>
        <v/>
      </c>
      <c r="Z70" s="46">
        <f>IF('Variantenvergleich'!$A70="","",IFERROR(VLOOKUP('Variantenvergleich'!$E70,'Variantenvergleich'!$AD$4:$AF$12,2,FALSE),""))</f>
        <v/>
      </c>
      <c r="AA70" s="46">
        <f>IF('Variantenvergleich'!$A70="","",IFERROR((('Variantenvergleich'!$J70*'Variantenvergleich'!$L70)+'Variantenvergleich'!$S70+'Variantenvergleich'!$T70)/'Variantenvergleich'!$I70,0))</f>
        <v/>
      </c>
      <c r="AB70" s="20">
        <f>IF('Variantenvergleich'!$A70="","",IF('Variantenvergleich'!$AA70&lt;=33%,"Erfüllt","Nicht erfüllt"))</f>
        <v/>
      </c>
    </row>
    <row r="71">
      <c r="A71" s="7" t="n"/>
      <c r="B71" s="17" t="n"/>
      <c r="C71" s="7" t="n"/>
      <c r="D71" s="7" t="n"/>
      <c r="E71" s="7" t="n"/>
      <c r="F71" s="43" t="n"/>
      <c r="G71" s="43" t="n"/>
      <c r="H71" s="43" t="n"/>
      <c r="I71" s="43" t="n"/>
      <c r="J71" s="48">
        <f>IF('Variantenvergleich'!$A71="","",'Variantenvergleich'!$F71-'Variantenvergleich'!$G71-'Variantenvergleich'!$H71)</f>
        <v/>
      </c>
      <c r="K71" s="44" t="n"/>
      <c r="L71" s="44" t="n"/>
      <c r="M71" s="13" t="n"/>
      <c r="N71" s="44" t="n"/>
      <c r="O71" s="49">
        <f>IF('Variantenvergleich'!$A71="","",IFERROR('Variantenvergleich'!$J71/'Variantenvergleich'!$F71,0))</f>
        <v/>
      </c>
      <c r="P71" s="48">
        <f>IF('Variantenvergleich'!$A71="","",MIN('Variantenvergleich'!$J71,'Variantenvergleich'!$F71*65%))</f>
        <v/>
      </c>
      <c r="Q71" s="48">
        <f>IF('Variantenvergleich'!$A71="","",MAX(0,'Variantenvergleich'!$J71-'Variantenvergleich'!$P71))</f>
        <v/>
      </c>
      <c r="R71" s="48">
        <f>IF('Variantenvergleich'!$A71="","",'Variantenvergleich'!$J71*'Variantenvergleich'!$K71)</f>
        <v/>
      </c>
      <c r="S71" s="48">
        <f>IF('Variantenvergleich'!$A71="","",IF('Variantenvergleich'!$Q71&gt;0,IFERROR('Variantenvergleich'!$Q71/'Variantenvergleich'!$M71,0),0))</f>
        <v/>
      </c>
      <c r="T71" s="48">
        <f>IF('Variantenvergleich'!$A71="","",'Variantenvergleich'!$F71*'Variantenvergleich'!$N71)</f>
        <v/>
      </c>
      <c r="U71" s="48">
        <f>IF('Variantenvergleich'!$A71="","",SUM('Variantenvergleich'!$R71:'Variantenvergleich'!$T71))</f>
        <v/>
      </c>
      <c r="V71" s="48">
        <f>IF('Variantenvergleich'!$A71="","",IFERROR('Variantenvergleich'!$U71/12,0))</f>
        <v/>
      </c>
      <c r="W71" s="49">
        <f>IF('Variantenvergleich'!$A71="","",IFERROR('Variantenvergleich'!$U71/'Variantenvergleich'!$I71,0))</f>
        <v/>
      </c>
      <c r="X71" s="25">
        <f>IF('Variantenvergleich'!$A71="","",IF('Variantenvergleich'!$W71&lt;=33%,"Erfüllt","Nicht erfüllt"))</f>
        <v/>
      </c>
      <c r="Y71" s="25">
        <f>IF('Variantenvergleich'!$A71="","",IF(AND('Variantenvergleich'!$W71&lt;=33%,'Variantenvergleich'!$O71&lt;=80%),"Finanzierung realistisch","Finanzierung prüfen"))</f>
        <v/>
      </c>
      <c r="Z71" s="49">
        <f>IF('Variantenvergleich'!$A71="","",IFERROR(VLOOKUP('Variantenvergleich'!$E71,'Variantenvergleich'!$AD$4:$AF$12,2,FALSE),""))</f>
        <v/>
      </c>
      <c r="AA71" s="49">
        <f>IF('Variantenvergleich'!$A71="","",IFERROR((('Variantenvergleich'!$J71*'Variantenvergleich'!$L71)+'Variantenvergleich'!$S71+'Variantenvergleich'!$T71)/'Variantenvergleich'!$I71,0))</f>
        <v/>
      </c>
      <c r="AB71" s="25">
        <f>IF('Variantenvergleich'!$A71="","",IF('Variantenvergleich'!$AA71&lt;=33%,"Erfüllt","Nicht erfüllt"))</f>
        <v/>
      </c>
    </row>
    <row r="72">
      <c r="A72" s="7" t="n"/>
      <c r="B72" s="17" t="n"/>
      <c r="C72" s="7" t="n"/>
      <c r="D72" s="7" t="n"/>
      <c r="E72" s="7" t="n"/>
      <c r="F72" s="43" t="n"/>
      <c r="G72" s="43" t="n"/>
      <c r="H72" s="43" t="n"/>
      <c r="I72" s="43" t="n"/>
      <c r="J72" s="45">
        <f>IF('Variantenvergleich'!$A72="","",'Variantenvergleich'!$F72-'Variantenvergleich'!$G72-'Variantenvergleich'!$H72)</f>
        <v/>
      </c>
      <c r="K72" s="44" t="n"/>
      <c r="L72" s="44" t="n"/>
      <c r="M72" s="13" t="n"/>
      <c r="N72" s="44" t="n"/>
      <c r="O72" s="46">
        <f>IF('Variantenvergleich'!$A72="","",IFERROR('Variantenvergleich'!$J72/'Variantenvergleich'!$F72,0))</f>
        <v/>
      </c>
      <c r="P72" s="45">
        <f>IF('Variantenvergleich'!$A72="","",MIN('Variantenvergleich'!$J72,'Variantenvergleich'!$F72*65%))</f>
        <v/>
      </c>
      <c r="Q72" s="45">
        <f>IF('Variantenvergleich'!$A72="","",MAX(0,'Variantenvergleich'!$J72-'Variantenvergleich'!$P72))</f>
        <v/>
      </c>
      <c r="R72" s="45">
        <f>IF('Variantenvergleich'!$A72="","",'Variantenvergleich'!$J72*'Variantenvergleich'!$K72)</f>
        <v/>
      </c>
      <c r="S72" s="45">
        <f>IF('Variantenvergleich'!$A72="","",IF('Variantenvergleich'!$Q72&gt;0,IFERROR('Variantenvergleich'!$Q72/'Variantenvergleich'!$M72,0),0))</f>
        <v/>
      </c>
      <c r="T72" s="45">
        <f>IF('Variantenvergleich'!$A72="","",'Variantenvergleich'!$F72*'Variantenvergleich'!$N72)</f>
        <v/>
      </c>
      <c r="U72" s="45">
        <f>IF('Variantenvergleich'!$A72="","",SUM('Variantenvergleich'!$R72:'Variantenvergleich'!$T72))</f>
        <v/>
      </c>
      <c r="V72" s="45">
        <f>IF('Variantenvergleich'!$A72="","",IFERROR('Variantenvergleich'!$U72/12,0))</f>
        <v/>
      </c>
      <c r="W72" s="46">
        <f>IF('Variantenvergleich'!$A72="","",IFERROR('Variantenvergleich'!$U72/'Variantenvergleich'!$I72,0))</f>
        <v/>
      </c>
      <c r="X72" s="20">
        <f>IF('Variantenvergleich'!$A72="","",IF('Variantenvergleich'!$W72&lt;=33%,"Erfüllt","Nicht erfüllt"))</f>
        <v/>
      </c>
      <c r="Y72" s="20">
        <f>IF('Variantenvergleich'!$A72="","",IF(AND('Variantenvergleich'!$W72&lt;=33%,'Variantenvergleich'!$O72&lt;=80%),"Finanzierung realistisch","Finanzierung prüfen"))</f>
        <v/>
      </c>
      <c r="Z72" s="46">
        <f>IF('Variantenvergleich'!$A72="","",IFERROR(VLOOKUP('Variantenvergleich'!$E72,'Variantenvergleich'!$AD$4:$AF$12,2,FALSE),""))</f>
        <v/>
      </c>
      <c r="AA72" s="46">
        <f>IF('Variantenvergleich'!$A72="","",IFERROR((('Variantenvergleich'!$J72*'Variantenvergleich'!$L72)+'Variantenvergleich'!$S72+'Variantenvergleich'!$T72)/'Variantenvergleich'!$I72,0))</f>
        <v/>
      </c>
      <c r="AB72" s="20">
        <f>IF('Variantenvergleich'!$A72="","",IF('Variantenvergleich'!$AA72&lt;=33%,"Erfüllt","Nicht erfüllt"))</f>
        <v/>
      </c>
    </row>
    <row r="73">
      <c r="A73" s="7" t="n"/>
      <c r="B73" s="17" t="n"/>
      <c r="C73" s="7" t="n"/>
      <c r="D73" s="7" t="n"/>
      <c r="E73" s="7" t="n"/>
      <c r="F73" s="43" t="n"/>
      <c r="G73" s="43" t="n"/>
      <c r="H73" s="43" t="n"/>
      <c r="I73" s="43" t="n"/>
      <c r="J73" s="48">
        <f>IF('Variantenvergleich'!$A73="","",'Variantenvergleich'!$F73-'Variantenvergleich'!$G73-'Variantenvergleich'!$H73)</f>
        <v/>
      </c>
      <c r="K73" s="44" t="n"/>
      <c r="L73" s="44" t="n"/>
      <c r="M73" s="13" t="n"/>
      <c r="N73" s="44" t="n"/>
      <c r="O73" s="49">
        <f>IF('Variantenvergleich'!$A73="","",IFERROR('Variantenvergleich'!$J73/'Variantenvergleich'!$F73,0))</f>
        <v/>
      </c>
      <c r="P73" s="48">
        <f>IF('Variantenvergleich'!$A73="","",MIN('Variantenvergleich'!$J73,'Variantenvergleich'!$F73*65%))</f>
        <v/>
      </c>
      <c r="Q73" s="48">
        <f>IF('Variantenvergleich'!$A73="","",MAX(0,'Variantenvergleich'!$J73-'Variantenvergleich'!$P73))</f>
        <v/>
      </c>
      <c r="R73" s="48">
        <f>IF('Variantenvergleich'!$A73="","",'Variantenvergleich'!$J73*'Variantenvergleich'!$K73)</f>
        <v/>
      </c>
      <c r="S73" s="48">
        <f>IF('Variantenvergleich'!$A73="","",IF('Variantenvergleich'!$Q73&gt;0,IFERROR('Variantenvergleich'!$Q73/'Variantenvergleich'!$M73,0),0))</f>
        <v/>
      </c>
      <c r="T73" s="48">
        <f>IF('Variantenvergleich'!$A73="","",'Variantenvergleich'!$F73*'Variantenvergleich'!$N73)</f>
        <v/>
      </c>
      <c r="U73" s="48">
        <f>IF('Variantenvergleich'!$A73="","",SUM('Variantenvergleich'!$R73:'Variantenvergleich'!$T73))</f>
        <v/>
      </c>
      <c r="V73" s="48">
        <f>IF('Variantenvergleich'!$A73="","",IFERROR('Variantenvergleich'!$U73/12,0))</f>
        <v/>
      </c>
      <c r="W73" s="49">
        <f>IF('Variantenvergleich'!$A73="","",IFERROR('Variantenvergleich'!$U73/'Variantenvergleich'!$I73,0))</f>
        <v/>
      </c>
      <c r="X73" s="25">
        <f>IF('Variantenvergleich'!$A73="","",IF('Variantenvergleich'!$W73&lt;=33%,"Erfüllt","Nicht erfüllt"))</f>
        <v/>
      </c>
      <c r="Y73" s="25">
        <f>IF('Variantenvergleich'!$A73="","",IF(AND('Variantenvergleich'!$W73&lt;=33%,'Variantenvergleich'!$O73&lt;=80%),"Finanzierung realistisch","Finanzierung prüfen"))</f>
        <v/>
      </c>
      <c r="Z73" s="49">
        <f>IF('Variantenvergleich'!$A73="","",IFERROR(VLOOKUP('Variantenvergleich'!$E73,'Variantenvergleich'!$AD$4:$AF$12,2,FALSE),""))</f>
        <v/>
      </c>
      <c r="AA73" s="49">
        <f>IF('Variantenvergleich'!$A73="","",IFERROR((('Variantenvergleich'!$J73*'Variantenvergleich'!$L73)+'Variantenvergleich'!$S73+'Variantenvergleich'!$T73)/'Variantenvergleich'!$I73,0))</f>
        <v/>
      </c>
      <c r="AB73" s="25">
        <f>IF('Variantenvergleich'!$A73="","",IF('Variantenvergleich'!$AA73&lt;=33%,"Erfüllt","Nicht erfüllt"))</f>
        <v/>
      </c>
    </row>
    <row r="74">
      <c r="A74" s="7" t="n"/>
      <c r="B74" s="17" t="n"/>
      <c r="C74" s="7" t="n"/>
      <c r="D74" s="7" t="n"/>
      <c r="E74" s="7" t="n"/>
      <c r="F74" s="43" t="n"/>
      <c r="G74" s="43" t="n"/>
      <c r="H74" s="43" t="n"/>
      <c r="I74" s="43" t="n"/>
      <c r="J74" s="45">
        <f>IF('Variantenvergleich'!$A74="","",'Variantenvergleich'!$F74-'Variantenvergleich'!$G74-'Variantenvergleich'!$H74)</f>
        <v/>
      </c>
      <c r="K74" s="44" t="n"/>
      <c r="L74" s="44" t="n"/>
      <c r="M74" s="13" t="n"/>
      <c r="N74" s="44" t="n"/>
      <c r="O74" s="46">
        <f>IF('Variantenvergleich'!$A74="","",IFERROR('Variantenvergleich'!$J74/'Variantenvergleich'!$F74,0))</f>
        <v/>
      </c>
      <c r="P74" s="45">
        <f>IF('Variantenvergleich'!$A74="","",MIN('Variantenvergleich'!$J74,'Variantenvergleich'!$F74*65%))</f>
        <v/>
      </c>
      <c r="Q74" s="45">
        <f>IF('Variantenvergleich'!$A74="","",MAX(0,'Variantenvergleich'!$J74-'Variantenvergleich'!$P74))</f>
        <v/>
      </c>
      <c r="R74" s="45">
        <f>IF('Variantenvergleich'!$A74="","",'Variantenvergleich'!$J74*'Variantenvergleich'!$K74)</f>
        <v/>
      </c>
      <c r="S74" s="45">
        <f>IF('Variantenvergleich'!$A74="","",IF('Variantenvergleich'!$Q74&gt;0,IFERROR('Variantenvergleich'!$Q74/'Variantenvergleich'!$M74,0),0))</f>
        <v/>
      </c>
      <c r="T74" s="45">
        <f>IF('Variantenvergleich'!$A74="","",'Variantenvergleich'!$F74*'Variantenvergleich'!$N74)</f>
        <v/>
      </c>
      <c r="U74" s="45">
        <f>IF('Variantenvergleich'!$A74="","",SUM('Variantenvergleich'!$R74:'Variantenvergleich'!$T74))</f>
        <v/>
      </c>
      <c r="V74" s="45">
        <f>IF('Variantenvergleich'!$A74="","",IFERROR('Variantenvergleich'!$U74/12,0))</f>
        <v/>
      </c>
      <c r="W74" s="46">
        <f>IF('Variantenvergleich'!$A74="","",IFERROR('Variantenvergleich'!$U74/'Variantenvergleich'!$I74,0))</f>
        <v/>
      </c>
      <c r="X74" s="20">
        <f>IF('Variantenvergleich'!$A74="","",IF('Variantenvergleich'!$W74&lt;=33%,"Erfüllt","Nicht erfüllt"))</f>
        <v/>
      </c>
      <c r="Y74" s="20">
        <f>IF('Variantenvergleich'!$A74="","",IF(AND('Variantenvergleich'!$W74&lt;=33%,'Variantenvergleich'!$O74&lt;=80%),"Finanzierung realistisch","Finanzierung prüfen"))</f>
        <v/>
      </c>
      <c r="Z74" s="46">
        <f>IF('Variantenvergleich'!$A74="","",IFERROR(VLOOKUP('Variantenvergleich'!$E74,'Variantenvergleich'!$AD$4:$AF$12,2,FALSE),""))</f>
        <v/>
      </c>
      <c r="AA74" s="46">
        <f>IF('Variantenvergleich'!$A74="","",IFERROR((('Variantenvergleich'!$J74*'Variantenvergleich'!$L74)+'Variantenvergleich'!$S74+'Variantenvergleich'!$T74)/'Variantenvergleich'!$I74,0))</f>
        <v/>
      </c>
      <c r="AB74" s="20">
        <f>IF('Variantenvergleich'!$A74="","",IF('Variantenvergleich'!$AA74&lt;=33%,"Erfüllt","Nicht erfüllt"))</f>
        <v/>
      </c>
    </row>
    <row r="75">
      <c r="A75" s="7" t="n"/>
      <c r="B75" s="17" t="n"/>
      <c r="C75" s="7" t="n"/>
      <c r="D75" s="7" t="n"/>
      <c r="E75" s="7" t="n"/>
      <c r="F75" s="43" t="n"/>
      <c r="G75" s="43" t="n"/>
      <c r="H75" s="43" t="n"/>
      <c r="I75" s="43" t="n"/>
      <c r="J75" s="48">
        <f>IF('Variantenvergleich'!$A75="","",'Variantenvergleich'!$F75-'Variantenvergleich'!$G75-'Variantenvergleich'!$H75)</f>
        <v/>
      </c>
      <c r="K75" s="44" t="n"/>
      <c r="L75" s="44" t="n"/>
      <c r="M75" s="13" t="n"/>
      <c r="N75" s="44" t="n"/>
      <c r="O75" s="49">
        <f>IF('Variantenvergleich'!$A75="","",IFERROR('Variantenvergleich'!$J75/'Variantenvergleich'!$F75,0))</f>
        <v/>
      </c>
      <c r="P75" s="48">
        <f>IF('Variantenvergleich'!$A75="","",MIN('Variantenvergleich'!$J75,'Variantenvergleich'!$F75*65%))</f>
        <v/>
      </c>
      <c r="Q75" s="48">
        <f>IF('Variantenvergleich'!$A75="","",MAX(0,'Variantenvergleich'!$J75-'Variantenvergleich'!$P75))</f>
        <v/>
      </c>
      <c r="R75" s="48">
        <f>IF('Variantenvergleich'!$A75="","",'Variantenvergleich'!$J75*'Variantenvergleich'!$K75)</f>
        <v/>
      </c>
      <c r="S75" s="48">
        <f>IF('Variantenvergleich'!$A75="","",IF('Variantenvergleich'!$Q75&gt;0,IFERROR('Variantenvergleich'!$Q75/'Variantenvergleich'!$M75,0),0))</f>
        <v/>
      </c>
      <c r="T75" s="48">
        <f>IF('Variantenvergleich'!$A75="","",'Variantenvergleich'!$F75*'Variantenvergleich'!$N75)</f>
        <v/>
      </c>
      <c r="U75" s="48">
        <f>IF('Variantenvergleich'!$A75="","",SUM('Variantenvergleich'!$R75:'Variantenvergleich'!$T75))</f>
        <v/>
      </c>
      <c r="V75" s="48">
        <f>IF('Variantenvergleich'!$A75="","",IFERROR('Variantenvergleich'!$U75/12,0))</f>
        <v/>
      </c>
      <c r="W75" s="49">
        <f>IF('Variantenvergleich'!$A75="","",IFERROR('Variantenvergleich'!$U75/'Variantenvergleich'!$I75,0))</f>
        <v/>
      </c>
      <c r="X75" s="25">
        <f>IF('Variantenvergleich'!$A75="","",IF('Variantenvergleich'!$W75&lt;=33%,"Erfüllt","Nicht erfüllt"))</f>
        <v/>
      </c>
      <c r="Y75" s="25">
        <f>IF('Variantenvergleich'!$A75="","",IF(AND('Variantenvergleich'!$W75&lt;=33%,'Variantenvergleich'!$O75&lt;=80%),"Finanzierung realistisch","Finanzierung prüfen"))</f>
        <v/>
      </c>
      <c r="Z75" s="49">
        <f>IF('Variantenvergleich'!$A75="","",IFERROR(VLOOKUP('Variantenvergleich'!$E75,'Variantenvergleich'!$AD$4:$AF$12,2,FALSE),""))</f>
        <v/>
      </c>
      <c r="AA75" s="49">
        <f>IF('Variantenvergleich'!$A75="","",IFERROR((('Variantenvergleich'!$J75*'Variantenvergleich'!$L75)+'Variantenvergleich'!$S75+'Variantenvergleich'!$T75)/'Variantenvergleich'!$I75,0))</f>
        <v/>
      </c>
      <c r="AB75" s="25">
        <f>IF('Variantenvergleich'!$A75="","",IF('Variantenvergleich'!$AA75&lt;=33%,"Erfüllt","Nicht erfüllt"))</f>
        <v/>
      </c>
    </row>
    <row r="76">
      <c r="A76" s="7" t="n"/>
      <c r="B76" s="17" t="n"/>
      <c r="C76" s="7" t="n"/>
      <c r="D76" s="7" t="n"/>
      <c r="E76" s="7" t="n"/>
      <c r="F76" s="43" t="n"/>
      <c r="G76" s="43" t="n"/>
      <c r="H76" s="43" t="n"/>
      <c r="I76" s="43" t="n"/>
      <c r="J76" s="45">
        <f>IF('Variantenvergleich'!$A76="","",'Variantenvergleich'!$F76-'Variantenvergleich'!$G76-'Variantenvergleich'!$H76)</f>
        <v/>
      </c>
      <c r="K76" s="44" t="n"/>
      <c r="L76" s="44" t="n"/>
      <c r="M76" s="13" t="n"/>
      <c r="N76" s="44" t="n"/>
      <c r="O76" s="46">
        <f>IF('Variantenvergleich'!$A76="","",IFERROR('Variantenvergleich'!$J76/'Variantenvergleich'!$F76,0))</f>
        <v/>
      </c>
      <c r="P76" s="45">
        <f>IF('Variantenvergleich'!$A76="","",MIN('Variantenvergleich'!$J76,'Variantenvergleich'!$F76*65%))</f>
        <v/>
      </c>
      <c r="Q76" s="45">
        <f>IF('Variantenvergleich'!$A76="","",MAX(0,'Variantenvergleich'!$J76-'Variantenvergleich'!$P76))</f>
        <v/>
      </c>
      <c r="R76" s="45">
        <f>IF('Variantenvergleich'!$A76="","",'Variantenvergleich'!$J76*'Variantenvergleich'!$K76)</f>
        <v/>
      </c>
      <c r="S76" s="45">
        <f>IF('Variantenvergleich'!$A76="","",IF('Variantenvergleich'!$Q76&gt;0,IFERROR('Variantenvergleich'!$Q76/'Variantenvergleich'!$M76,0),0))</f>
        <v/>
      </c>
      <c r="T76" s="45">
        <f>IF('Variantenvergleich'!$A76="","",'Variantenvergleich'!$F76*'Variantenvergleich'!$N76)</f>
        <v/>
      </c>
      <c r="U76" s="45">
        <f>IF('Variantenvergleich'!$A76="","",SUM('Variantenvergleich'!$R76:'Variantenvergleich'!$T76))</f>
        <v/>
      </c>
      <c r="V76" s="45">
        <f>IF('Variantenvergleich'!$A76="","",IFERROR('Variantenvergleich'!$U76/12,0))</f>
        <v/>
      </c>
      <c r="W76" s="46">
        <f>IF('Variantenvergleich'!$A76="","",IFERROR('Variantenvergleich'!$U76/'Variantenvergleich'!$I76,0))</f>
        <v/>
      </c>
      <c r="X76" s="20">
        <f>IF('Variantenvergleich'!$A76="","",IF('Variantenvergleich'!$W76&lt;=33%,"Erfüllt","Nicht erfüllt"))</f>
        <v/>
      </c>
      <c r="Y76" s="20">
        <f>IF('Variantenvergleich'!$A76="","",IF(AND('Variantenvergleich'!$W76&lt;=33%,'Variantenvergleich'!$O76&lt;=80%),"Finanzierung realistisch","Finanzierung prüfen"))</f>
        <v/>
      </c>
      <c r="Z76" s="46">
        <f>IF('Variantenvergleich'!$A76="","",IFERROR(VLOOKUP('Variantenvergleich'!$E76,'Variantenvergleich'!$AD$4:$AF$12,2,FALSE),""))</f>
        <v/>
      </c>
      <c r="AA76" s="46">
        <f>IF('Variantenvergleich'!$A76="","",IFERROR((('Variantenvergleich'!$J76*'Variantenvergleich'!$L76)+'Variantenvergleich'!$S76+'Variantenvergleich'!$T76)/'Variantenvergleich'!$I76,0))</f>
        <v/>
      </c>
      <c r="AB76" s="20">
        <f>IF('Variantenvergleich'!$A76="","",IF('Variantenvergleich'!$AA76&lt;=33%,"Erfüllt","Nicht erfüllt"))</f>
        <v/>
      </c>
    </row>
    <row r="77">
      <c r="A77" s="7" t="n"/>
      <c r="B77" s="17" t="n"/>
      <c r="C77" s="7" t="n"/>
      <c r="D77" s="7" t="n"/>
      <c r="E77" s="7" t="n"/>
      <c r="F77" s="43" t="n"/>
      <c r="G77" s="43" t="n"/>
      <c r="H77" s="43" t="n"/>
      <c r="I77" s="43" t="n"/>
      <c r="J77" s="48">
        <f>IF('Variantenvergleich'!$A77="","",'Variantenvergleich'!$F77-'Variantenvergleich'!$G77-'Variantenvergleich'!$H77)</f>
        <v/>
      </c>
      <c r="K77" s="44" t="n"/>
      <c r="L77" s="44" t="n"/>
      <c r="M77" s="13" t="n"/>
      <c r="N77" s="44" t="n"/>
      <c r="O77" s="49">
        <f>IF('Variantenvergleich'!$A77="","",IFERROR('Variantenvergleich'!$J77/'Variantenvergleich'!$F77,0))</f>
        <v/>
      </c>
      <c r="P77" s="48">
        <f>IF('Variantenvergleich'!$A77="","",MIN('Variantenvergleich'!$J77,'Variantenvergleich'!$F77*65%))</f>
        <v/>
      </c>
      <c r="Q77" s="48">
        <f>IF('Variantenvergleich'!$A77="","",MAX(0,'Variantenvergleich'!$J77-'Variantenvergleich'!$P77))</f>
        <v/>
      </c>
      <c r="R77" s="48">
        <f>IF('Variantenvergleich'!$A77="","",'Variantenvergleich'!$J77*'Variantenvergleich'!$K77)</f>
        <v/>
      </c>
      <c r="S77" s="48">
        <f>IF('Variantenvergleich'!$A77="","",IF('Variantenvergleich'!$Q77&gt;0,IFERROR('Variantenvergleich'!$Q77/'Variantenvergleich'!$M77,0),0))</f>
        <v/>
      </c>
      <c r="T77" s="48">
        <f>IF('Variantenvergleich'!$A77="","",'Variantenvergleich'!$F77*'Variantenvergleich'!$N77)</f>
        <v/>
      </c>
      <c r="U77" s="48">
        <f>IF('Variantenvergleich'!$A77="","",SUM('Variantenvergleich'!$R77:'Variantenvergleich'!$T77))</f>
        <v/>
      </c>
      <c r="V77" s="48">
        <f>IF('Variantenvergleich'!$A77="","",IFERROR('Variantenvergleich'!$U77/12,0))</f>
        <v/>
      </c>
      <c r="W77" s="49">
        <f>IF('Variantenvergleich'!$A77="","",IFERROR('Variantenvergleich'!$U77/'Variantenvergleich'!$I77,0))</f>
        <v/>
      </c>
      <c r="X77" s="25">
        <f>IF('Variantenvergleich'!$A77="","",IF('Variantenvergleich'!$W77&lt;=33%,"Erfüllt","Nicht erfüllt"))</f>
        <v/>
      </c>
      <c r="Y77" s="25">
        <f>IF('Variantenvergleich'!$A77="","",IF(AND('Variantenvergleich'!$W77&lt;=33%,'Variantenvergleich'!$O77&lt;=80%),"Finanzierung realistisch","Finanzierung prüfen"))</f>
        <v/>
      </c>
      <c r="Z77" s="49">
        <f>IF('Variantenvergleich'!$A77="","",IFERROR(VLOOKUP('Variantenvergleich'!$E77,'Variantenvergleich'!$AD$4:$AF$12,2,FALSE),""))</f>
        <v/>
      </c>
      <c r="AA77" s="49">
        <f>IF('Variantenvergleich'!$A77="","",IFERROR((('Variantenvergleich'!$J77*'Variantenvergleich'!$L77)+'Variantenvergleich'!$S77+'Variantenvergleich'!$T77)/'Variantenvergleich'!$I77,0))</f>
        <v/>
      </c>
      <c r="AB77" s="25">
        <f>IF('Variantenvergleich'!$A77="","",IF('Variantenvergleich'!$AA77&lt;=33%,"Erfüllt","Nicht erfüllt"))</f>
        <v/>
      </c>
    </row>
    <row r="78">
      <c r="A78" s="7" t="n"/>
      <c r="B78" s="17" t="n"/>
      <c r="C78" s="7" t="n"/>
      <c r="D78" s="7" t="n"/>
      <c r="E78" s="7" t="n"/>
      <c r="F78" s="43" t="n"/>
      <c r="G78" s="43" t="n"/>
      <c r="H78" s="43" t="n"/>
      <c r="I78" s="43" t="n"/>
      <c r="J78" s="45">
        <f>IF('Variantenvergleich'!$A78="","",'Variantenvergleich'!$F78-'Variantenvergleich'!$G78-'Variantenvergleich'!$H78)</f>
        <v/>
      </c>
      <c r="K78" s="44" t="n"/>
      <c r="L78" s="44" t="n"/>
      <c r="M78" s="13" t="n"/>
      <c r="N78" s="44" t="n"/>
      <c r="O78" s="46">
        <f>IF('Variantenvergleich'!$A78="","",IFERROR('Variantenvergleich'!$J78/'Variantenvergleich'!$F78,0))</f>
        <v/>
      </c>
      <c r="P78" s="45">
        <f>IF('Variantenvergleich'!$A78="","",MIN('Variantenvergleich'!$J78,'Variantenvergleich'!$F78*65%))</f>
        <v/>
      </c>
      <c r="Q78" s="45">
        <f>IF('Variantenvergleich'!$A78="","",MAX(0,'Variantenvergleich'!$J78-'Variantenvergleich'!$P78))</f>
        <v/>
      </c>
      <c r="R78" s="45">
        <f>IF('Variantenvergleich'!$A78="","",'Variantenvergleich'!$J78*'Variantenvergleich'!$K78)</f>
        <v/>
      </c>
      <c r="S78" s="45">
        <f>IF('Variantenvergleich'!$A78="","",IF('Variantenvergleich'!$Q78&gt;0,IFERROR('Variantenvergleich'!$Q78/'Variantenvergleich'!$M78,0),0))</f>
        <v/>
      </c>
      <c r="T78" s="45">
        <f>IF('Variantenvergleich'!$A78="","",'Variantenvergleich'!$F78*'Variantenvergleich'!$N78)</f>
        <v/>
      </c>
      <c r="U78" s="45">
        <f>IF('Variantenvergleich'!$A78="","",SUM('Variantenvergleich'!$R78:'Variantenvergleich'!$T78))</f>
        <v/>
      </c>
      <c r="V78" s="45">
        <f>IF('Variantenvergleich'!$A78="","",IFERROR('Variantenvergleich'!$U78/12,0))</f>
        <v/>
      </c>
      <c r="W78" s="46">
        <f>IF('Variantenvergleich'!$A78="","",IFERROR('Variantenvergleich'!$U78/'Variantenvergleich'!$I78,0))</f>
        <v/>
      </c>
      <c r="X78" s="20">
        <f>IF('Variantenvergleich'!$A78="","",IF('Variantenvergleich'!$W78&lt;=33%,"Erfüllt","Nicht erfüllt"))</f>
        <v/>
      </c>
      <c r="Y78" s="20">
        <f>IF('Variantenvergleich'!$A78="","",IF(AND('Variantenvergleich'!$W78&lt;=33%,'Variantenvergleich'!$O78&lt;=80%),"Finanzierung realistisch","Finanzierung prüfen"))</f>
        <v/>
      </c>
      <c r="Z78" s="46">
        <f>IF('Variantenvergleich'!$A78="","",IFERROR(VLOOKUP('Variantenvergleich'!$E78,'Variantenvergleich'!$AD$4:$AF$12,2,FALSE),""))</f>
        <v/>
      </c>
      <c r="AA78" s="46">
        <f>IF('Variantenvergleich'!$A78="","",IFERROR((('Variantenvergleich'!$J78*'Variantenvergleich'!$L78)+'Variantenvergleich'!$S78+'Variantenvergleich'!$T78)/'Variantenvergleich'!$I78,0))</f>
        <v/>
      </c>
      <c r="AB78" s="20">
        <f>IF('Variantenvergleich'!$A78="","",IF('Variantenvergleich'!$AA78&lt;=33%,"Erfüllt","Nicht erfüllt"))</f>
        <v/>
      </c>
    </row>
    <row r="79">
      <c r="A79" s="7" t="n"/>
      <c r="B79" s="17" t="n"/>
      <c r="C79" s="7" t="n"/>
      <c r="D79" s="7" t="n"/>
      <c r="E79" s="7" t="n"/>
      <c r="F79" s="43" t="n"/>
      <c r="G79" s="43" t="n"/>
      <c r="H79" s="43" t="n"/>
      <c r="I79" s="43" t="n"/>
      <c r="J79" s="48">
        <f>IF('Variantenvergleich'!$A79="","",'Variantenvergleich'!$F79-'Variantenvergleich'!$G79-'Variantenvergleich'!$H79)</f>
        <v/>
      </c>
      <c r="K79" s="44" t="n"/>
      <c r="L79" s="44" t="n"/>
      <c r="M79" s="13" t="n"/>
      <c r="N79" s="44" t="n"/>
      <c r="O79" s="49">
        <f>IF('Variantenvergleich'!$A79="","",IFERROR('Variantenvergleich'!$J79/'Variantenvergleich'!$F79,0))</f>
        <v/>
      </c>
      <c r="P79" s="48">
        <f>IF('Variantenvergleich'!$A79="","",MIN('Variantenvergleich'!$J79,'Variantenvergleich'!$F79*65%))</f>
        <v/>
      </c>
      <c r="Q79" s="48">
        <f>IF('Variantenvergleich'!$A79="","",MAX(0,'Variantenvergleich'!$J79-'Variantenvergleich'!$P79))</f>
        <v/>
      </c>
      <c r="R79" s="48">
        <f>IF('Variantenvergleich'!$A79="","",'Variantenvergleich'!$J79*'Variantenvergleich'!$K79)</f>
        <v/>
      </c>
      <c r="S79" s="48">
        <f>IF('Variantenvergleich'!$A79="","",IF('Variantenvergleich'!$Q79&gt;0,IFERROR('Variantenvergleich'!$Q79/'Variantenvergleich'!$M79,0),0))</f>
        <v/>
      </c>
      <c r="T79" s="48">
        <f>IF('Variantenvergleich'!$A79="","",'Variantenvergleich'!$F79*'Variantenvergleich'!$N79)</f>
        <v/>
      </c>
      <c r="U79" s="48">
        <f>IF('Variantenvergleich'!$A79="","",SUM('Variantenvergleich'!$R79:'Variantenvergleich'!$T79))</f>
        <v/>
      </c>
      <c r="V79" s="48">
        <f>IF('Variantenvergleich'!$A79="","",IFERROR('Variantenvergleich'!$U79/12,0))</f>
        <v/>
      </c>
      <c r="W79" s="49">
        <f>IF('Variantenvergleich'!$A79="","",IFERROR('Variantenvergleich'!$U79/'Variantenvergleich'!$I79,0))</f>
        <v/>
      </c>
      <c r="X79" s="25">
        <f>IF('Variantenvergleich'!$A79="","",IF('Variantenvergleich'!$W79&lt;=33%,"Erfüllt","Nicht erfüllt"))</f>
        <v/>
      </c>
      <c r="Y79" s="25">
        <f>IF('Variantenvergleich'!$A79="","",IF(AND('Variantenvergleich'!$W79&lt;=33%,'Variantenvergleich'!$O79&lt;=80%),"Finanzierung realistisch","Finanzierung prüfen"))</f>
        <v/>
      </c>
      <c r="Z79" s="49">
        <f>IF('Variantenvergleich'!$A79="","",IFERROR(VLOOKUP('Variantenvergleich'!$E79,'Variantenvergleich'!$AD$4:$AF$12,2,FALSE),""))</f>
        <v/>
      </c>
      <c r="AA79" s="49">
        <f>IF('Variantenvergleich'!$A79="","",IFERROR((('Variantenvergleich'!$J79*'Variantenvergleich'!$L79)+'Variantenvergleich'!$S79+'Variantenvergleich'!$T79)/'Variantenvergleich'!$I79,0))</f>
        <v/>
      </c>
      <c r="AB79" s="25">
        <f>IF('Variantenvergleich'!$A79="","",IF('Variantenvergleich'!$AA79&lt;=33%,"Erfüllt","Nicht erfüllt"))</f>
        <v/>
      </c>
    </row>
    <row r="80">
      <c r="A80" s="7" t="n"/>
      <c r="B80" s="17" t="n"/>
      <c r="C80" s="7" t="n"/>
      <c r="D80" s="7" t="n"/>
      <c r="E80" s="7" t="n"/>
      <c r="F80" s="43" t="n"/>
      <c r="G80" s="43" t="n"/>
      <c r="H80" s="43" t="n"/>
      <c r="I80" s="43" t="n"/>
      <c r="J80" s="45">
        <f>IF('Variantenvergleich'!$A80="","",'Variantenvergleich'!$F80-'Variantenvergleich'!$G80-'Variantenvergleich'!$H80)</f>
        <v/>
      </c>
      <c r="K80" s="44" t="n"/>
      <c r="L80" s="44" t="n"/>
      <c r="M80" s="13" t="n"/>
      <c r="N80" s="44" t="n"/>
      <c r="O80" s="46">
        <f>IF('Variantenvergleich'!$A80="","",IFERROR('Variantenvergleich'!$J80/'Variantenvergleich'!$F80,0))</f>
        <v/>
      </c>
      <c r="P80" s="45">
        <f>IF('Variantenvergleich'!$A80="","",MIN('Variantenvergleich'!$J80,'Variantenvergleich'!$F80*65%))</f>
        <v/>
      </c>
      <c r="Q80" s="45">
        <f>IF('Variantenvergleich'!$A80="","",MAX(0,'Variantenvergleich'!$J80-'Variantenvergleich'!$P80))</f>
        <v/>
      </c>
      <c r="R80" s="45">
        <f>IF('Variantenvergleich'!$A80="","",'Variantenvergleich'!$J80*'Variantenvergleich'!$K80)</f>
        <v/>
      </c>
      <c r="S80" s="45">
        <f>IF('Variantenvergleich'!$A80="","",IF('Variantenvergleich'!$Q80&gt;0,IFERROR('Variantenvergleich'!$Q80/'Variantenvergleich'!$M80,0),0))</f>
        <v/>
      </c>
      <c r="T80" s="45">
        <f>IF('Variantenvergleich'!$A80="","",'Variantenvergleich'!$F80*'Variantenvergleich'!$N80)</f>
        <v/>
      </c>
      <c r="U80" s="45">
        <f>IF('Variantenvergleich'!$A80="","",SUM('Variantenvergleich'!$R80:'Variantenvergleich'!$T80))</f>
        <v/>
      </c>
      <c r="V80" s="45">
        <f>IF('Variantenvergleich'!$A80="","",IFERROR('Variantenvergleich'!$U80/12,0))</f>
        <v/>
      </c>
      <c r="W80" s="46">
        <f>IF('Variantenvergleich'!$A80="","",IFERROR('Variantenvergleich'!$U80/'Variantenvergleich'!$I80,0))</f>
        <v/>
      </c>
      <c r="X80" s="20">
        <f>IF('Variantenvergleich'!$A80="","",IF('Variantenvergleich'!$W80&lt;=33%,"Erfüllt","Nicht erfüllt"))</f>
        <v/>
      </c>
      <c r="Y80" s="20">
        <f>IF('Variantenvergleich'!$A80="","",IF(AND('Variantenvergleich'!$W80&lt;=33%,'Variantenvergleich'!$O80&lt;=80%),"Finanzierung realistisch","Finanzierung prüfen"))</f>
        <v/>
      </c>
      <c r="Z80" s="46">
        <f>IF('Variantenvergleich'!$A80="","",IFERROR(VLOOKUP('Variantenvergleich'!$E80,'Variantenvergleich'!$AD$4:$AF$12,2,FALSE),""))</f>
        <v/>
      </c>
      <c r="AA80" s="46">
        <f>IF('Variantenvergleich'!$A80="","",IFERROR((('Variantenvergleich'!$J80*'Variantenvergleich'!$L80)+'Variantenvergleich'!$S80+'Variantenvergleich'!$T80)/'Variantenvergleich'!$I80,0))</f>
        <v/>
      </c>
      <c r="AB80" s="20">
        <f>IF('Variantenvergleich'!$A80="","",IF('Variantenvergleich'!$AA80&lt;=33%,"Erfüllt","Nicht erfüllt"))</f>
        <v/>
      </c>
    </row>
    <row r="81">
      <c r="A81" s="7" t="n"/>
      <c r="B81" s="17" t="n"/>
      <c r="C81" s="7" t="n"/>
      <c r="D81" s="7" t="n"/>
      <c r="E81" s="7" t="n"/>
      <c r="F81" s="43" t="n"/>
      <c r="G81" s="43" t="n"/>
      <c r="H81" s="43" t="n"/>
      <c r="I81" s="43" t="n"/>
      <c r="J81" s="48">
        <f>IF('Variantenvergleich'!$A81="","",'Variantenvergleich'!$F81-'Variantenvergleich'!$G81-'Variantenvergleich'!$H81)</f>
        <v/>
      </c>
      <c r="K81" s="44" t="n"/>
      <c r="L81" s="44" t="n"/>
      <c r="M81" s="13" t="n"/>
      <c r="N81" s="44" t="n"/>
      <c r="O81" s="49">
        <f>IF('Variantenvergleich'!$A81="","",IFERROR('Variantenvergleich'!$J81/'Variantenvergleich'!$F81,0))</f>
        <v/>
      </c>
      <c r="P81" s="48">
        <f>IF('Variantenvergleich'!$A81="","",MIN('Variantenvergleich'!$J81,'Variantenvergleich'!$F81*65%))</f>
        <v/>
      </c>
      <c r="Q81" s="48">
        <f>IF('Variantenvergleich'!$A81="","",MAX(0,'Variantenvergleich'!$J81-'Variantenvergleich'!$P81))</f>
        <v/>
      </c>
      <c r="R81" s="48">
        <f>IF('Variantenvergleich'!$A81="","",'Variantenvergleich'!$J81*'Variantenvergleich'!$K81)</f>
        <v/>
      </c>
      <c r="S81" s="48">
        <f>IF('Variantenvergleich'!$A81="","",IF('Variantenvergleich'!$Q81&gt;0,IFERROR('Variantenvergleich'!$Q81/'Variantenvergleich'!$M81,0),0))</f>
        <v/>
      </c>
      <c r="T81" s="48">
        <f>IF('Variantenvergleich'!$A81="","",'Variantenvergleich'!$F81*'Variantenvergleich'!$N81)</f>
        <v/>
      </c>
      <c r="U81" s="48">
        <f>IF('Variantenvergleich'!$A81="","",SUM('Variantenvergleich'!$R81:'Variantenvergleich'!$T81))</f>
        <v/>
      </c>
      <c r="V81" s="48">
        <f>IF('Variantenvergleich'!$A81="","",IFERROR('Variantenvergleich'!$U81/12,0))</f>
        <v/>
      </c>
      <c r="W81" s="49">
        <f>IF('Variantenvergleich'!$A81="","",IFERROR('Variantenvergleich'!$U81/'Variantenvergleich'!$I81,0))</f>
        <v/>
      </c>
      <c r="X81" s="25">
        <f>IF('Variantenvergleich'!$A81="","",IF('Variantenvergleich'!$W81&lt;=33%,"Erfüllt","Nicht erfüllt"))</f>
        <v/>
      </c>
      <c r="Y81" s="25">
        <f>IF('Variantenvergleich'!$A81="","",IF(AND('Variantenvergleich'!$W81&lt;=33%,'Variantenvergleich'!$O81&lt;=80%),"Finanzierung realistisch","Finanzierung prüfen"))</f>
        <v/>
      </c>
      <c r="Z81" s="49">
        <f>IF('Variantenvergleich'!$A81="","",IFERROR(VLOOKUP('Variantenvergleich'!$E81,'Variantenvergleich'!$AD$4:$AF$12,2,FALSE),""))</f>
        <v/>
      </c>
      <c r="AA81" s="49">
        <f>IF('Variantenvergleich'!$A81="","",IFERROR((('Variantenvergleich'!$J81*'Variantenvergleich'!$L81)+'Variantenvergleich'!$S81+'Variantenvergleich'!$T81)/'Variantenvergleich'!$I81,0))</f>
        <v/>
      </c>
      <c r="AB81" s="25">
        <f>IF('Variantenvergleich'!$A81="","",IF('Variantenvergleich'!$AA81&lt;=33%,"Erfüllt","Nicht erfüllt"))</f>
        <v/>
      </c>
    </row>
    <row r="82">
      <c r="A82" s="7" t="n"/>
      <c r="B82" s="17" t="n"/>
      <c r="C82" s="7" t="n"/>
      <c r="D82" s="7" t="n"/>
      <c r="E82" s="7" t="n"/>
      <c r="F82" s="43" t="n"/>
      <c r="G82" s="43" t="n"/>
      <c r="H82" s="43" t="n"/>
      <c r="I82" s="43" t="n"/>
      <c r="J82" s="45">
        <f>IF('Variantenvergleich'!$A82="","",'Variantenvergleich'!$F82-'Variantenvergleich'!$G82-'Variantenvergleich'!$H82)</f>
        <v/>
      </c>
      <c r="K82" s="44" t="n"/>
      <c r="L82" s="44" t="n"/>
      <c r="M82" s="13" t="n"/>
      <c r="N82" s="44" t="n"/>
      <c r="O82" s="46">
        <f>IF('Variantenvergleich'!$A82="","",IFERROR('Variantenvergleich'!$J82/'Variantenvergleich'!$F82,0))</f>
        <v/>
      </c>
      <c r="P82" s="45">
        <f>IF('Variantenvergleich'!$A82="","",MIN('Variantenvergleich'!$J82,'Variantenvergleich'!$F82*65%))</f>
        <v/>
      </c>
      <c r="Q82" s="45">
        <f>IF('Variantenvergleich'!$A82="","",MAX(0,'Variantenvergleich'!$J82-'Variantenvergleich'!$P82))</f>
        <v/>
      </c>
      <c r="R82" s="45">
        <f>IF('Variantenvergleich'!$A82="","",'Variantenvergleich'!$J82*'Variantenvergleich'!$K82)</f>
        <v/>
      </c>
      <c r="S82" s="45">
        <f>IF('Variantenvergleich'!$A82="","",IF('Variantenvergleich'!$Q82&gt;0,IFERROR('Variantenvergleich'!$Q82/'Variantenvergleich'!$M82,0),0))</f>
        <v/>
      </c>
      <c r="T82" s="45">
        <f>IF('Variantenvergleich'!$A82="","",'Variantenvergleich'!$F82*'Variantenvergleich'!$N82)</f>
        <v/>
      </c>
      <c r="U82" s="45">
        <f>IF('Variantenvergleich'!$A82="","",SUM('Variantenvergleich'!$R82:'Variantenvergleich'!$T82))</f>
        <v/>
      </c>
      <c r="V82" s="45">
        <f>IF('Variantenvergleich'!$A82="","",IFERROR('Variantenvergleich'!$U82/12,0))</f>
        <v/>
      </c>
      <c r="W82" s="46">
        <f>IF('Variantenvergleich'!$A82="","",IFERROR('Variantenvergleich'!$U82/'Variantenvergleich'!$I82,0))</f>
        <v/>
      </c>
      <c r="X82" s="20">
        <f>IF('Variantenvergleich'!$A82="","",IF('Variantenvergleich'!$W82&lt;=33%,"Erfüllt","Nicht erfüllt"))</f>
        <v/>
      </c>
      <c r="Y82" s="20">
        <f>IF('Variantenvergleich'!$A82="","",IF(AND('Variantenvergleich'!$W82&lt;=33%,'Variantenvergleich'!$O82&lt;=80%),"Finanzierung realistisch","Finanzierung prüfen"))</f>
        <v/>
      </c>
      <c r="Z82" s="46">
        <f>IF('Variantenvergleich'!$A82="","",IFERROR(VLOOKUP('Variantenvergleich'!$E82,'Variantenvergleich'!$AD$4:$AF$12,2,FALSE),""))</f>
        <v/>
      </c>
      <c r="AA82" s="46">
        <f>IF('Variantenvergleich'!$A82="","",IFERROR((('Variantenvergleich'!$J82*'Variantenvergleich'!$L82)+'Variantenvergleich'!$S82+'Variantenvergleich'!$T82)/'Variantenvergleich'!$I82,0))</f>
        <v/>
      </c>
      <c r="AB82" s="20">
        <f>IF('Variantenvergleich'!$A82="","",IF('Variantenvergleich'!$AA82&lt;=33%,"Erfüllt","Nicht erfüllt"))</f>
        <v/>
      </c>
    </row>
    <row r="83">
      <c r="A83" s="7" t="n"/>
      <c r="B83" s="17" t="n"/>
      <c r="C83" s="7" t="n"/>
      <c r="D83" s="7" t="n"/>
      <c r="E83" s="7" t="n"/>
      <c r="F83" s="43" t="n"/>
      <c r="G83" s="43" t="n"/>
      <c r="H83" s="43" t="n"/>
      <c r="I83" s="43" t="n"/>
      <c r="J83" s="48">
        <f>IF('Variantenvergleich'!$A83="","",'Variantenvergleich'!$F83-'Variantenvergleich'!$G83-'Variantenvergleich'!$H83)</f>
        <v/>
      </c>
      <c r="K83" s="44" t="n"/>
      <c r="L83" s="44" t="n"/>
      <c r="M83" s="13" t="n"/>
      <c r="N83" s="44" t="n"/>
      <c r="O83" s="49">
        <f>IF('Variantenvergleich'!$A83="","",IFERROR('Variantenvergleich'!$J83/'Variantenvergleich'!$F83,0))</f>
        <v/>
      </c>
      <c r="P83" s="48">
        <f>IF('Variantenvergleich'!$A83="","",MIN('Variantenvergleich'!$J83,'Variantenvergleich'!$F83*65%))</f>
        <v/>
      </c>
      <c r="Q83" s="48">
        <f>IF('Variantenvergleich'!$A83="","",MAX(0,'Variantenvergleich'!$J83-'Variantenvergleich'!$P83))</f>
        <v/>
      </c>
      <c r="R83" s="48">
        <f>IF('Variantenvergleich'!$A83="","",'Variantenvergleich'!$J83*'Variantenvergleich'!$K83)</f>
        <v/>
      </c>
      <c r="S83" s="48">
        <f>IF('Variantenvergleich'!$A83="","",IF('Variantenvergleich'!$Q83&gt;0,IFERROR('Variantenvergleich'!$Q83/'Variantenvergleich'!$M83,0),0))</f>
        <v/>
      </c>
      <c r="T83" s="48">
        <f>IF('Variantenvergleich'!$A83="","",'Variantenvergleich'!$F83*'Variantenvergleich'!$N83)</f>
        <v/>
      </c>
      <c r="U83" s="48">
        <f>IF('Variantenvergleich'!$A83="","",SUM('Variantenvergleich'!$R83:'Variantenvergleich'!$T83))</f>
        <v/>
      </c>
      <c r="V83" s="48">
        <f>IF('Variantenvergleich'!$A83="","",IFERROR('Variantenvergleich'!$U83/12,0))</f>
        <v/>
      </c>
      <c r="W83" s="49">
        <f>IF('Variantenvergleich'!$A83="","",IFERROR('Variantenvergleich'!$U83/'Variantenvergleich'!$I83,0))</f>
        <v/>
      </c>
      <c r="X83" s="25">
        <f>IF('Variantenvergleich'!$A83="","",IF('Variantenvergleich'!$W83&lt;=33%,"Erfüllt","Nicht erfüllt"))</f>
        <v/>
      </c>
      <c r="Y83" s="25">
        <f>IF('Variantenvergleich'!$A83="","",IF(AND('Variantenvergleich'!$W83&lt;=33%,'Variantenvergleich'!$O83&lt;=80%),"Finanzierung realistisch","Finanzierung prüfen"))</f>
        <v/>
      </c>
      <c r="Z83" s="49">
        <f>IF('Variantenvergleich'!$A83="","",IFERROR(VLOOKUP('Variantenvergleich'!$E83,'Variantenvergleich'!$AD$4:$AF$12,2,FALSE),""))</f>
        <v/>
      </c>
      <c r="AA83" s="49">
        <f>IF('Variantenvergleich'!$A83="","",IFERROR((('Variantenvergleich'!$J83*'Variantenvergleich'!$L83)+'Variantenvergleich'!$S83+'Variantenvergleich'!$T83)/'Variantenvergleich'!$I83,0))</f>
        <v/>
      </c>
      <c r="AB83" s="25">
        <f>IF('Variantenvergleich'!$A83="","",IF('Variantenvergleich'!$AA83&lt;=33%,"Erfüllt","Nicht erfüllt"))</f>
        <v/>
      </c>
    </row>
    <row r="84">
      <c r="A84" s="7" t="n"/>
      <c r="B84" s="17" t="n"/>
      <c r="C84" s="7" t="n"/>
      <c r="D84" s="7" t="n"/>
      <c r="E84" s="7" t="n"/>
      <c r="F84" s="43" t="n"/>
      <c r="G84" s="43" t="n"/>
      <c r="H84" s="43" t="n"/>
      <c r="I84" s="43" t="n"/>
      <c r="J84" s="45">
        <f>IF('Variantenvergleich'!$A84="","",'Variantenvergleich'!$F84-'Variantenvergleich'!$G84-'Variantenvergleich'!$H84)</f>
        <v/>
      </c>
      <c r="K84" s="44" t="n"/>
      <c r="L84" s="44" t="n"/>
      <c r="M84" s="13" t="n"/>
      <c r="N84" s="44" t="n"/>
      <c r="O84" s="46">
        <f>IF('Variantenvergleich'!$A84="","",IFERROR('Variantenvergleich'!$J84/'Variantenvergleich'!$F84,0))</f>
        <v/>
      </c>
      <c r="P84" s="45">
        <f>IF('Variantenvergleich'!$A84="","",MIN('Variantenvergleich'!$J84,'Variantenvergleich'!$F84*65%))</f>
        <v/>
      </c>
      <c r="Q84" s="45">
        <f>IF('Variantenvergleich'!$A84="","",MAX(0,'Variantenvergleich'!$J84-'Variantenvergleich'!$P84))</f>
        <v/>
      </c>
      <c r="R84" s="45">
        <f>IF('Variantenvergleich'!$A84="","",'Variantenvergleich'!$J84*'Variantenvergleich'!$K84)</f>
        <v/>
      </c>
      <c r="S84" s="45">
        <f>IF('Variantenvergleich'!$A84="","",IF('Variantenvergleich'!$Q84&gt;0,IFERROR('Variantenvergleich'!$Q84/'Variantenvergleich'!$M84,0),0))</f>
        <v/>
      </c>
      <c r="T84" s="45">
        <f>IF('Variantenvergleich'!$A84="","",'Variantenvergleich'!$F84*'Variantenvergleich'!$N84)</f>
        <v/>
      </c>
      <c r="U84" s="45">
        <f>IF('Variantenvergleich'!$A84="","",SUM('Variantenvergleich'!$R84:'Variantenvergleich'!$T84))</f>
        <v/>
      </c>
      <c r="V84" s="45">
        <f>IF('Variantenvergleich'!$A84="","",IFERROR('Variantenvergleich'!$U84/12,0))</f>
        <v/>
      </c>
      <c r="W84" s="46">
        <f>IF('Variantenvergleich'!$A84="","",IFERROR('Variantenvergleich'!$U84/'Variantenvergleich'!$I84,0))</f>
        <v/>
      </c>
      <c r="X84" s="20">
        <f>IF('Variantenvergleich'!$A84="","",IF('Variantenvergleich'!$W84&lt;=33%,"Erfüllt","Nicht erfüllt"))</f>
        <v/>
      </c>
      <c r="Y84" s="20">
        <f>IF('Variantenvergleich'!$A84="","",IF(AND('Variantenvergleich'!$W84&lt;=33%,'Variantenvergleich'!$O84&lt;=80%),"Finanzierung realistisch","Finanzierung prüfen"))</f>
        <v/>
      </c>
      <c r="Z84" s="46">
        <f>IF('Variantenvergleich'!$A84="","",IFERROR(VLOOKUP('Variantenvergleich'!$E84,'Variantenvergleich'!$AD$4:$AF$12,2,FALSE),""))</f>
        <v/>
      </c>
      <c r="AA84" s="46">
        <f>IF('Variantenvergleich'!$A84="","",IFERROR((('Variantenvergleich'!$J84*'Variantenvergleich'!$L84)+'Variantenvergleich'!$S84+'Variantenvergleich'!$T84)/'Variantenvergleich'!$I84,0))</f>
        <v/>
      </c>
      <c r="AB84" s="20">
        <f>IF('Variantenvergleich'!$A84="","",IF('Variantenvergleich'!$AA84&lt;=33%,"Erfüllt","Nicht erfüllt"))</f>
        <v/>
      </c>
    </row>
    <row r="85">
      <c r="A85" s="7" t="n"/>
      <c r="B85" s="17" t="n"/>
      <c r="C85" s="7" t="n"/>
      <c r="D85" s="7" t="n"/>
      <c r="E85" s="7" t="n"/>
      <c r="F85" s="43" t="n"/>
      <c r="G85" s="43" t="n"/>
      <c r="H85" s="43" t="n"/>
      <c r="I85" s="43" t="n"/>
      <c r="J85" s="48">
        <f>IF('Variantenvergleich'!$A85="","",'Variantenvergleich'!$F85-'Variantenvergleich'!$G85-'Variantenvergleich'!$H85)</f>
        <v/>
      </c>
      <c r="K85" s="44" t="n"/>
      <c r="L85" s="44" t="n"/>
      <c r="M85" s="13" t="n"/>
      <c r="N85" s="44" t="n"/>
      <c r="O85" s="49">
        <f>IF('Variantenvergleich'!$A85="","",IFERROR('Variantenvergleich'!$J85/'Variantenvergleich'!$F85,0))</f>
        <v/>
      </c>
      <c r="P85" s="48">
        <f>IF('Variantenvergleich'!$A85="","",MIN('Variantenvergleich'!$J85,'Variantenvergleich'!$F85*65%))</f>
        <v/>
      </c>
      <c r="Q85" s="48">
        <f>IF('Variantenvergleich'!$A85="","",MAX(0,'Variantenvergleich'!$J85-'Variantenvergleich'!$P85))</f>
        <v/>
      </c>
      <c r="R85" s="48">
        <f>IF('Variantenvergleich'!$A85="","",'Variantenvergleich'!$J85*'Variantenvergleich'!$K85)</f>
        <v/>
      </c>
      <c r="S85" s="48">
        <f>IF('Variantenvergleich'!$A85="","",IF('Variantenvergleich'!$Q85&gt;0,IFERROR('Variantenvergleich'!$Q85/'Variantenvergleich'!$M85,0),0))</f>
        <v/>
      </c>
      <c r="T85" s="48">
        <f>IF('Variantenvergleich'!$A85="","",'Variantenvergleich'!$F85*'Variantenvergleich'!$N85)</f>
        <v/>
      </c>
      <c r="U85" s="48">
        <f>IF('Variantenvergleich'!$A85="","",SUM('Variantenvergleich'!$R85:'Variantenvergleich'!$T85))</f>
        <v/>
      </c>
      <c r="V85" s="48">
        <f>IF('Variantenvergleich'!$A85="","",IFERROR('Variantenvergleich'!$U85/12,0))</f>
        <v/>
      </c>
      <c r="W85" s="49">
        <f>IF('Variantenvergleich'!$A85="","",IFERROR('Variantenvergleich'!$U85/'Variantenvergleich'!$I85,0))</f>
        <v/>
      </c>
      <c r="X85" s="25">
        <f>IF('Variantenvergleich'!$A85="","",IF('Variantenvergleich'!$W85&lt;=33%,"Erfüllt","Nicht erfüllt"))</f>
        <v/>
      </c>
      <c r="Y85" s="25">
        <f>IF('Variantenvergleich'!$A85="","",IF(AND('Variantenvergleich'!$W85&lt;=33%,'Variantenvergleich'!$O85&lt;=80%),"Finanzierung realistisch","Finanzierung prüfen"))</f>
        <v/>
      </c>
      <c r="Z85" s="49">
        <f>IF('Variantenvergleich'!$A85="","",IFERROR(VLOOKUP('Variantenvergleich'!$E85,'Variantenvergleich'!$AD$4:$AF$12,2,FALSE),""))</f>
        <v/>
      </c>
      <c r="AA85" s="49">
        <f>IF('Variantenvergleich'!$A85="","",IFERROR((('Variantenvergleich'!$J85*'Variantenvergleich'!$L85)+'Variantenvergleich'!$S85+'Variantenvergleich'!$T85)/'Variantenvergleich'!$I85,0))</f>
        <v/>
      </c>
      <c r="AB85" s="25">
        <f>IF('Variantenvergleich'!$A85="","",IF('Variantenvergleich'!$AA85&lt;=33%,"Erfüllt","Nicht erfüllt"))</f>
        <v/>
      </c>
    </row>
    <row r="86">
      <c r="A86" s="7" t="n"/>
      <c r="B86" s="17" t="n"/>
      <c r="C86" s="7" t="n"/>
      <c r="D86" s="7" t="n"/>
      <c r="E86" s="7" t="n"/>
      <c r="F86" s="43" t="n"/>
      <c r="G86" s="43" t="n"/>
      <c r="H86" s="43" t="n"/>
      <c r="I86" s="43" t="n"/>
      <c r="J86" s="45">
        <f>IF('Variantenvergleich'!$A86="","",'Variantenvergleich'!$F86-'Variantenvergleich'!$G86-'Variantenvergleich'!$H86)</f>
        <v/>
      </c>
      <c r="K86" s="44" t="n"/>
      <c r="L86" s="44" t="n"/>
      <c r="M86" s="13" t="n"/>
      <c r="N86" s="44" t="n"/>
      <c r="O86" s="46">
        <f>IF('Variantenvergleich'!$A86="","",IFERROR('Variantenvergleich'!$J86/'Variantenvergleich'!$F86,0))</f>
        <v/>
      </c>
      <c r="P86" s="45">
        <f>IF('Variantenvergleich'!$A86="","",MIN('Variantenvergleich'!$J86,'Variantenvergleich'!$F86*65%))</f>
        <v/>
      </c>
      <c r="Q86" s="45">
        <f>IF('Variantenvergleich'!$A86="","",MAX(0,'Variantenvergleich'!$J86-'Variantenvergleich'!$P86))</f>
        <v/>
      </c>
      <c r="R86" s="45">
        <f>IF('Variantenvergleich'!$A86="","",'Variantenvergleich'!$J86*'Variantenvergleich'!$K86)</f>
        <v/>
      </c>
      <c r="S86" s="45">
        <f>IF('Variantenvergleich'!$A86="","",IF('Variantenvergleich'!$Q86&gt;0,IFERROR('Variantenvergleich'!$Q86/'Variantenvergleich'!$M86,0),0))</f>
        <v/>
      </c>
      <c r="T86" s="45">
        <f>IF('Variantenvergleich'!$A86="","",'Variantenvergleich'!$F86*'Variantenvergleich'!$N86)</f>
        <v/>
      </c>
      <c r="U86" s="45">
        <f>IF('Variantenvergleich'!$A86="","",SUM('Variantenvergleich'!$R86:'Variantenvergleich'!$T86))</f>
        <v/>
      </c>
      <c r="V86" s="45">
        <f>IF('Variantenvergleich'!$A86="","",IFERROR('Variantenvergleich'!$U86/12,0))</f>
        <v/>
      </c>
      <c r="W86" s="46">
        <f>IF('Variantenvergleich'!$A86="","",IFERROR('Variantenvergleich'!$U86/'Variantenvergleich'!$I86,0))</f>
        <v/>
      </c>
      <c r="X86" s="20">
        <f>IF('Variantenvergleich'!$A86="","",IF('Variantenvergleich'!$W86&lt;=33%,"Erfüllt","Nicht erfüllt"))</f>
        <v/>
      </c>
      <c r="Y86" s="20">
        <f>IF('Variantenvergleich'!$A86="","",IF(AND('Variantenvergleich'!$W86&lt;=33%,'Variantenvergleich'!$O86&lt;=80%),"Finanzierung realistisch","Finanzierung prüfen"))</f>
        <v/>
      </c>
      <c r="Z86" s="46">
        <f>IF('Variantenvergleich'!$A86="","",IFERROR(VLOOKUP('Variantenvergleich'!$E86,'Variantenvergleich'!$AD$4:$AF$12,2,FALSE),""))</f>
        <v/>
      </c>
      <c r="AA86" s="46">
        <f>IF('Variantenvergleich'!$A86="","",IFERROR((('Variantenvergleich'!$J86*'Variantenvergleich'!$L86)+'Variantenvergleich'!$S86+'Variantenvergleich'!$T86)/'Variantenvergleich'!$I86,0))</f>
        <v/>
      </c>
      <c r="AB86" s="20">
        <f>IF('Variantenvergleich'!$A86="","",IF('Variantenvergleich'!$AA86&lt;=33%,"Erfüllt","Nicht erfüllt"))</f>
        <v/>
      </c>
    </row>
    <row r="87">
      <c r="A87" s="7" t="n"/>
      <c r="B87" s="17" t="n"/>
      <c r="C87" s="7" t="n"/>
      <c r="D87" s="7" t="n"/>
      <c r="E87" s="7" t="n"/>
      <c r="F87" s="43" t="n"/>
      <c r="G87" s="43" t="n"/>
      <c r="H87" s="43" t="n"/>
      <c r="I87" s="43" t="n"/>
      <c r="J87" s="48">
        <f>IF('Variantenvergleich'!$A87="","",'Variantenvergleich'!$F87-'Variantenvergleich'!$G87-'Variantenvergleich'!$H87)</f>
        <v/>
      </c>
      <c r="K87" s="44" t="n"/>
      <c r="L87" s="44" t="n"/>
      <c r="M87" s="13" t="n"/>
      <c r="N87" s="44" t="n"/>
      <c r="O87" s="49">
        <f>IF('Variantenvergleich'!$A87="","",IFERROR('Variantenvergleich'!$J87/'Variantenvergleich'!$F87,0))</f>
        <v/>
      </c>
      <c r="P87" s="48">
        <f>IF('Variantenvergleich'!$A87="","",MIN('Variantenvergleich'!$J87,'Variantenvergleich'!$F87*65%))</f>
        <v/>
      </c>
      <c r="Q87" s="48">
        <f>IF('Variantenvergleich'!$A87="","",MAX(0,'Variantenvergleich'!$J87-'Variantenvergleich'!$P87))</f>
        <v/>
      </c>
      <c r="R87" s="48">
        <f>IF('Variantenvergleich'!$A87="","",'Variantenvergleich'!$J87*'Variantenvergleich'!$K87)</f>
        <v/>
      </c>
      <c r="S87" s="48">
        <f>IF('Variantenvergleich'!$A87="","",IF('Variantenvergleich'!$Q87&gt;0,IFERROR('Variantenvergleich'!$Q87/'Variantenvergleich'!$M87,0),0))</f>
        <v/>
      </c>
      <c r="T87" s="48">
        <f>IF('Variantenvergleich'!$A87="","",'Variantenvergleich'!$F87*'Variantenvergleich'!$N87)</f>
        <v/>
      </c>
      <c r="U87" s="48">
        <f>IF('Variantenvergleich'!$A87="","",SUM('Variantenvergleich'!$R87:'Variantenvergleich'!$T87))</f>
        <v/>
      </c>
      <c r="V87" s="48">
        <f>IF('Variantenvergleich'!$A87="","",IFERROR('Variantenvergleich'!$U87/12,0))</f>
        <v/>
      </c>
      <c r="W87" s="49">
        <f>IF('Variantenvergleich'!$A87="","",IFERROR('Variantenvergleich'!$U87/'Variantenvergleich'!$I87,0))</f>
        <v/>
      </c>
      <c r="X87" s="25">
        <f>IF('Variantenvergleich'!$A87="","",IF('Variantenvergleich'!$W87&lt;=33%,"Erfüllt","Nicht erfüllt"))</f>
        <v/>
      </c>
      <c r="Y87" s="25">
        <f>IF('Variantenvergleich'!$A87="","",IF(AND('Variantenvergleich'!$W87&lt;=33%,'Variantenvergleich'!$O87&lt;=80%),"Finanzierung realistisch","Finanzierung prüfen"))</f>
        <v/>
      </c>
      <c r="Z87" s="49">
        <f>IF('Variantenvergleich'!$A87="","",IFERROR(VLOOKUP('Variantenvergleich'!$E87,'Variantenvergleich'!$AD$4:$AF$12,2,FALSE),""))</f>
        <v/>
      </c>
      <c r="AA87" s="49">
        <f>IF('Variantenvergleich'!$A87="","",IFERROR((('Variantenvergleich'!$J87*'Variantenvergleich'!$L87)+'Variantenvergleich'!$S87+'Variantenvergleich'!$T87)/'Variantenvergleich'!$I87,0))</f>
        <v/>
      </c>
      <c r="AB87" s="25">
        <f>IF('Variantenvergleich'!$A87="","",IF('Variantenvergleich'!$AA87&lt;=33%,"Erfüllt","Nicht erfüllt"))</f>
        <v/>
      </c>
    </row>
    <row r="88">
      <c r="A88" s="7" t="n"/>
      <c r="B88" s="17" t="n"/>
      <c r="C88" s="7" t="n"/>
      <c r="D88" s="7" t="n"/>
      <c r="E88" s="7" t="n"/>
      <c r="F88" s="43" t="n"/>
      <c r="G88" s="43" t="n"/>
      <c r="H88" s="43" t="n"/>
      <c r="I88" s="43" t="n"/>
      <c r="J88" s="45">
        <f>IF('Variantenvergleich'!$A88="","",'Variantenvergleich'!$F88-'Variantenvergleich'!$G88-'Variantenvergleich'!$H88)</f>
        <v/>
      </c>
      <c r="K88" s="44" t="n"/>
      <c r="L88" s="44" t="n"/>
      <c r="M88" s="13" t="n"/>
      <c r="N88" s="44" t="n"/>
      <c r="O88" s="46">
        <f>IF('Variantenvergleich'!$A88="","",IFERROR('Variantenvergleich'!$J88/'Variantenvergleich'!$F88,0))</f>
        <v/>
      </c>
      <c r="P88" s="45">
        <f>IF('Variantenvergleich'!$A88="","",MIN('Variantenvergleich'!$J88,'Variantenvergleich'!$F88*65%))</f>
        <v/>
      </c>
      <c r="Q88" s="45">
        <f>IF('Variantenvergleich'!$A88="","",MAX(0,'Variantenvergleich'!$J88-'Variantenvergleich'!$P88))</f>
        <v/>
      </c>
      <c r="R88" s="45">
        <f>IF('Variantenvergleich'!$A88="","",'Variantenvergleich'!$J88*'Variantenvergleich'!$K88)</f>
        <v/>
      </c>
      <c r="S88" s="45">
        <f>IF('Variantenvergleich'!$A88="","",IF('Variantenvergleich'!$Q88&gt;0,IFERROR('Variantenvergleich'!$Q88/'Variantenvergleich'!$M88,0),0))</f>
        <v/>
      </c>
      <c r="T88" s="45">
        <f>IF('Variantenvergleich'!$A88="","",'Variantenvergleich'!$F88*'Variantenvergleich'!$N88)</f>
        <v/>
      </c>
      <c r="U88" s="45">
        <f>IF('Variantenvergleich'!$A88="","",SUM('Variantenvergleich'!$R88:'Variantenvergleich'!$T88))</f>
        <v/>
      </c>
      <c r="V88" s="45">
        <f>IF('Variantenvergleich'!$A88="","",IFERROR('Variantenvergleich'!$U88/12,0))</f>
        <v/>
      </c>
      <c r="W88" s="46">
        <f>IF('Variantenvergleich'!$A88="","",IFERROR('Variantenvergleich'!$U88/'Variantenvergleich'!$I88,0))</f>
        <v/>
      </c>
      <c r="X88" s="20">
        <f>IF('Variantenvergleich'!$A88="","",IF('Variantenvergleich'!$W88&lt;=33%,"Erfüllt","Nicht erfüllt"))</f>
        <v/>
      </c>
      <c r="Y88" s="20">
        <f>IF('Variantenvergleich'!$A88="","",IF(AND('Variantenvergleich'!$W88&lt;=33%,'Variantenvergleich'!$O88&lt;=80%),"Finanzierung realistisch","Finanzierung prüfen"))</f>
        <v/>
      </c>
      <c r="Z88" s="46">
        <f>IF('Variantenvergleich'!$A88="","",IFERROR(VLOOKUP('Variantenvergleich'!$E88,'Variantenvergleich'!$AD$4:$AF$12,2,FALSE),""))</f>
        <v/>
      </c>
      <c r="AA88" s="46">
        <f>IF('Variantenvergleich'!$A88="","",IFERROR((('Variantenvergleich'!$J88*'Variantenvergleich'!$L88)+'Variantenvergleich'!$S88+'Variantenvergleich'!$T88)/'Variantenvergleich'!$I88,0))</f>
        <v/>
      </c>
      <c r="AB88" s="20">
        <f>IF('Variantenvergleich'!$A88="","",IF('Variantenvergleich'!$AA88&lt;=33%,"Erfüllt","Nicht erfüllt"))</f>
        <v/>
      </c>
    </row>
    <row r="89">
      <c r="A89" s="7" t="n"/>
      <c r="B89" s="17" t="n"/>
      <c r="C89" s="7" t="n"/>
      <c r="D89" s="7" t="n"/>
      <c r="E89" s="7" t="n"/>
      <c r="F89" s="43" t="n"/>
      <c r="G89" s="43" t="n"/>
      <c r="H89" s="43" t="n"/>
      <c r="I89" s="43" t="n"/>
      <c r="J89" s="48">
        <f>IF('Variantenvergleich'!$A89="","",'Variantenvergleich'!$F89-'Variantenvergleich'!$G89-'Variantenvergleich'!$H89)</f>
        <v/>
      </c>
      <c r="K89" s="44" t="n"/>
      <c r="L89" s="44" t="n"/>
      <c r="M89" s="13" t="n"/>
      <c r="N89" s="44" t="n"/>
      <c r="O89" s="49">
        <f>IF('Variantenvergleich'!$A89="","",IFERROR('Variantenvergleich'!$J89/'Variantenvergleich'!$F89,0))</f>
        <v/>
      </c>
      <c r="P89" s="48">
        <f>IF('Variantenvergleich'!$A89="","",MIN('Variantenvergleich'!$J89,'Variantenvergleich'!$F89*65%))</f>
        <v/>
      </c>
      <c r="Q89" s="48">
        <f>IF('Variantenvergleich'!$A89="","",MAX(0,'Variantenvergleich'!$J89-'Variantenvergleich'!$P89))</f>
        <v/>
      </c>
      <c r="R89" s="48">
        <f>IF('Variantenvergleich'!$A89="","",'Variantenvergleich'!$J89*'Variantenvergleich'!$K89)</f>
        <v/>
      </c>
      <c r="S89" s="48">
        <f>IF('Variantenvergleich'!$A89="","",IF('Variantenvergleich'!$Q89&gt;0,IFERROR('Variantenvergleich'!$Q89/'Variantenvergleich'!$M89,0),0))</f>
        <v/>
      </c>
      <c r="T89" s="48">
        <f>IF('Variantenvergleich'!$A89="","",'Variantenvergleich'!$F89*'Variantenvergleich'!$N89)</f>
        <v/>
      </c>
      <c r="U89" s="48">
        <f>IF('Variantenvergleich'!$A89="","",SUM('Variantenvergleich'!$R89:'Variantenvergleich'!$T89))</f>
        <v/>
      </c>
      <c r="V89" s="48">
        <f>IF('Variantenvergleich'!$A89="","",IFERROR('Variantenvergleich'!$U89/12,0))</f>
        <v/>
      </c>
      <c r="W89" s="49">
        <f>IF('Variantenvergleich'!$A89="","",IFERROR('Variantenvergleich'!$U89/'Variantenvergleich'!$I89,0))</f>
        <v/>
      </c>
      <c r="X89" s="25">
        <f>IF('Variantenvergleich'!$A89="","",IF('Variantenvergleich'!$W89&lt;=33%,"Erfüllt","Nicht erfüllt"))</f>
        <v/>
      </c>
      <c r="Y89" s="25">
        <f>IF('Variantenvergleich'!$A89="","",IF(AND('Variantenvergleich'!$W89&lt;=33%,'Variantenvergleich'!$O89&lt;=80%),"Finanzierung realistisch","Finanzierung prüfen"))</f>
        <v/>
      </c>
      <c r="Z89" s="49">
        <f>IF('Variantenvergleich'!$A89="","",IFERROR(VLOOKUP('Variantenvergleich'!$E89,'Variantenvergleich'!$AD$4:$AF$12,2,FALSE),""))</f>
        <v/>
      </c>
      <c r="AA89" s="49">
        <f>IF('Variantenvergleich'!$A89="","",IFERROR((('Variantenvergleich'!$J89*'Variantenvergleich'!$L89)+'Variantenvergleich'!$S89+'Variantenvergleich'!$T89)/'Variantenvergleich'!$I89,0))</f>
        <v/>
      </c>
      <c r="AB89" s="25">
        <f>IF('Variantenvergleich'!$A89="","",IF('Variantenvergleich'!$AA89&lt;=33%,"Erfüllt","Nicht erfüllt"))</f>
        <v/>
      </c>
    </row>
    <row r="90">
      <c r="A90" s="7" t="n"/>
      <c r="B90" s="17" t="n"/>
      <c r="C90" s="7" t="n"/>
      <c r="D90" s="7" t="n"/>
      <c r="E90" s="7" t="n"/>
      <c r="F90" s="43" t="n"/>
      <c r="G90" s="43" t="n"/>
      <c r="H90" s="43" t="n"/>
      <c r="I90" s="43" t="n"/>
      <c r="J90" s="45">
        <f>IF('Variantenvergleich'!$A90="","",'Variantenvergleich'!$F90-'Variantenvergleich'!$G90-'Variantenvergleich'!$H90)</f>
        <v/>
      </c>
      <c r="K90" s="44" t="n"/>
      <c r="L90" s="44" t="n"/>
      <c r="M90" s="13" t="n"/>
      <c r="N90" s="44" t="n"/>
      <c r="O90" s="46">
        <f>IF('Variantenvergleich'!$A90="","",IFERROR('Variantenvergleich'!$J90/'Variantenvergleich'!$F90,0))</f>
        <v/>
      </c>
      <c r="P90" s="45">
        <f>IF('Variantenvergleich'!$A90="","",MIN('Variantenvergleich'!$J90,'Variantenvergleich'!$F90*65%))</f>
        <v/>
      </c>
      <c r="Q90" s="45">
        <f>IF('Variantenvergleich'!$A90="","",MAX(0,'Variantenvergleich'!$J90-'Variantenvergleich'!$P90))</f>
        <v/>
      </c>
      <c r="R90" s="45">
        <f>IF('Variantenvergleich'!$A90="","",'Variantenvergleich'!$J90*'Variantenvergleich'!$K90)</f>
        <v/>
      </c>
      <c r="S90" s="45">
        <f>IF('Variantenvergleich'!$A90="","",IF('Variantenvergleich'!$Q90&gt;0,IFERROR('Variantenvergleich'!$Q90/'Variantenvergleich'!$M90,0),0))</f>
        <v/>
      </c>
      <c r="T90" s="45">
        <f>IF('Variantenvergleich'!$A90="","",'Variantenvergleich'!$F90*'Variantenvergleich'!$N90)</f>
        <v/>
      </c>
      <c r="U90" s="45">
        <f>IF('Variantenvergleich'!$A90="","",SUM('Variantenvergleich'!$R90:'Variantenvergleich'!$T90))</f>
        <v/>
      </c>
      <c r="V90" s="45">
        <f>IF('Variantenvergleich'!$A90="","",IFERROR('Variantenvergleich'!$U90/12,0))</f>
        <v/>
      </c>
      <c r="W90" s="46">
        <f>IF('Variantenvergleich'!$A90="","",IFERROR('Variantenvergleich'!$U90/'Variantenvergleich'!$I90,0))</f>
        <v/>
      </c>
      <c r="X90" s="20">
        <f>IF('Variantenvergleich'!$A90="","",IF('Variantenvergleich'!$W90&lt;=33%,"Erfüllt","Nicht erfüllt"))</f>
        <v/>
      </c>
      <c r="Y90" s="20">
        <f>IF('Variantenvergleich'!$A90="","",IF(AND('Variantenvergleich'!$W90&lt;=33%,'Variantenvergleich'!$O90&lt;=80%),"Finanzierung realistisch","Finanzierung prüfen"))</f>
        <v/>
      </c>
      <c r="Z90" s="46">
        <f>IF('Variantenvergleich'!$A90="","",IFERROR(VLOOKUP('Variantenvergleich'!$E90,'Variantenvergleich'!$AD$4:$AF$12,2,FALSE),""))</f>
        <v/>
      </c>
      <c r="AA90" s="46">
        <f>IF('Variantenvergleich'!$A90="","",IFERROR((('Variantenvergleich'!$J90*'Variantenvergleich'!$L90)+'Variantenvergleich'!$S90+'Variantenvergleich'!$T90)/'Variantenvergleich'!$I90,0))</f>
        <v/>
      </c>
      <c r="AB90" s="20">
        <f>IF('Variantenvergleich'!$A90="","",IF('Variantenvergleich'!$AA90&lt;=33%,"Erfüllt","Nicht erfüllt"))</f>
        <v/>
      </c>
    </row>
    <row r="91">
      <c r="A91" s="7" t="n"/>
      <c r="B91" s="17" t="n"/>
      <c r="C91" s="7" t="n"/>
      <c r="D91" s="7" t="n"/>
      <c r="E91" s="7" t="n"/>
      <c r="F91" s="43" t="n"/>
      <c r="G91" s="43" t="n"/>
      <c r="H91" s="43" t="n"/>
      <c r="I91" s="43" t="n"/>
      <c r="J91" s="48">
        <f>IF('Variantenvergleich'!$A91="","",'Variantenvergleich'!$F91-'Variantenvergleich'!$G91-'Variantenvergleich'!$H91)</f>
        <v/>
      </c>
      <c r="K91" s="44" t="n"/>
      <c r="L91" s="44" t="n"/>
      <c r="M91" s="13" t="n"/>
      <c r="N91" s="44" t="n"/>
      <c r="O91" s="49">
        <f>IF('Variantenvergleich'!$A91="","",IFERROR('Variantenvergleich'!$J91/'Variantenvergleich'!$F91,0))</f>
        <v/>
      </c>
      <c r="P91" s="48">
        <f>IF('Variantenvergleich'!$A91="","",MIN('Variantenvergleich'!$J91,'Variantenvergleich'!$F91*65%))</f>
        <v/>
      </c>
      <c r="Q91" s="48">
        <f>IF('Variantenvergleich'!$A91="","",MAX(0,'Variantenvergleich'!$J91-'Variantenvergleich'!$P91))</f>
        <v/>
      </c>
      <c r="R91" s="48">
        <f>IF('Variantenvergleich'!$A91="","",'Variantenvergleich'!$J91*'Variantenvergleich'!$K91)</f>
        <v/>
      </c>
      <c r="S91" s="48">
        <f>IF('Variantenvergleich'!$A91="","",IF('Variantenvergleich'!$Q91&gt;0,IFERROR('Variantenvergleich'!$Q91/'Variantenvergleich'!$M91,0),0))</f>
        <v/>
      </c>
      <c r="T91" s="48">
        <f>IF('Variantenvergleich'!$A91="","",'Variantenvergleich'!$F91*'Variantenvergleich'!$N91)</f>
        <v/>
      </c>
      <c r="U91" s="48">
        <f>IF('Variantenvergleich'!$A91="","",SUM('Variantenvergleich'!$R91:'Variantenvergleich'!$T91))</f>
        <v/>
      </c>
      <c r="V91" s="48">
        <f>IF('Variantenvergleich'!$A91="","",IFERROR('Variantenvergleich'!$U91/12,0))</f>
        <v/>
      </c>
      <c r="W91" s="49">
        <f>IF('Variantenvergleich'!$A91="","",IFERROR('Variantenvergleich'!$U91/'Variantenvergleich'!$I91,0))</f>
        <v/>
      </c>
      <c r="X91" s="25">
        <f>IF('Variantenvergleich'!$A91="","",IF('Variantenvergleich'!$W91&lt;=33%,"Erfüllt","Nicht erfüllt"))</f>
        <v/>
      </c>
      <c r="Y91" s="25">
        <f>IF('Variantenvergleich'!$A91="","",IF(AND('Variantenvergleich'!$W91&lt;=33%,'Variantenvergleich'!$O91&lt;=80%),"Finanzierung realistisch","Finanzierung prüfen"))</f>
        <v/>
      </c>
      <c r="Z91" s="49">
        <f>IF('Variantenvergleich'!$A91="","",IFERROR(VLOOKUP('Variantenvergleich'!$E91,'Variantenvergleich'!$AD$4:$AF$12,2,FALSE),""))</f>
        <v/>
      </c>
      <c r="AA91" s="49">
        <f>IF('Variantenvergleich'!$A91="","",IFERROR((('Variantenvergleich'!$J91*'Variantenvergleich'!$L91)+'Variantenvergleich'!$S91+'Variantenvergleich'!$T91)/'Variantenvergleich'!$I91,0))</f>
        <v/>
      </c>
      <c r="AB91" s="25">
        <f>IF('Variantenvergleich'!$A91="","",IF('Variantenvergleich'!$AA91&lt;=33%,"Erfüllt","Nicht erfüllt"))</f>
        <v/>
      </c>
    </row>
    <row r="92">
      <c r="A92" s="7" t="n"/>
      <c r="B92" s="17" t="n"/>
      <c r="C92" s="7" t="n"/>
      <c r="D92" s="7" t="n"/>
      <c r="E92" s="7" t="n"/>
      <c r="F92" s="43" t="n"/>
      <c r="G92" s="43" t="n"/>
      <c r="H92" s="43" t="n"/>
      <c r="I92" s="43" t="n"/>
      <c r="J92" s="45">
        <f>IF('Variantenvergleich'!$A92="","",'Variantenvergleich'!$F92-'Variantenvergleich'!$G92-'Variantenvergleich'!$H92)</f>
        <v/>
      </c>
      <c r="K92" s="44" t="n"/>
      <c r="L92" s="44" t="n"/>
      <c r="M92" s="13" t="n"/>
      <c r="N92" s="44" t="n"/>
      <c r="O92" s="46">
        <f>IF('Variantenvergleich'!$A92="","",IFERROR('Variantenvergleich'!$J92/'Variantenvergleich'!$F92,0))</f>
        <v/>
      </c>
      <c r="P92" s="45">
        <f>IF('Variantenvergleich'!$A92="","",MIN('Variantenvergleich'!$J92,'Variantenvergleich'!$F92*65%))</f>
        <v/>
      </c>
      <c r="Q92" s="45">
        <f>IF('Variantenvergleich'!$A92="","",MAX(0,'Variantenvergleich'!$J92-'Variantenvergleich'!$P92))</f>
        <v/>
      </c>
      <c r="R92" s="45">
        <f>IF('Variantenvergleich'!$A92="","",'Variantenvergleich'!$J92*'Variantenvergleich'!$K92)</f>
        <v/>
      </c>
      <c r="S92" s="45">
        <f>IF('Variantenvergleich'!$A92="","",IF('Variantenvergleich'!$Q92&gt;0,IFERROR('Variantenvergleich'!$Q92/'Variantenvergleich'!$M92,0),0))</f>
        <v/>
      </c>
      <c r="T92" s="45">
        <f>IF('Variantenvergleich'!$A92="","",'Variantenvergleich'!$F92*'Variantenvergleich'!$N92)</f>
        <v/>
      </c>
      <c r="U92" s="45">
        <f>IF('Variantenvergleich'!$A92="","",SUM('Variantenvergleich'!$R92:'Variantenvergleich'!$T92))</f>
        <v/>
      </c>
      <c r="V92" s="45">
        <f>IF('Variantenvergleich'!$A92="","",IFERROR('Variantenvergleich'!$U92/12,0))</f>
        <v/>
      </c>
      <c r="W92" s="46">
        <f>IF('Variantenvergleich'!$A92="","",IFERROR('Variantenvergleich'!$U92/'Variantenvergleich'!$I92,0))</f>
        <v/>
      </c>
      <c r="X92" s="20">
        <f>IF('Variantenvergleich'!$A92="","",IF('Variantenvergleich'!$W92&lt;=33%,"Erfüllt","Nicht erfüllt"))</f>
        <v/>
      </c>
      <c r="Y92" s="20">
        <f>IF('Variantenvergleich'!$A92="","",IF(AND('Variantenvergleich'!$W92&lt;=33%,'Variantenvergleich'!$O92&lt;=80%),"Finanzierung realistisch","Finanzierung prüfen"))</f>
        <v/>
      </c>
      <c r="Z92" s="46">
        <f>IF('Variantenvergleich'!$A92="","",IFERROR(VLOOKUP('Variantenvergleich'!$E92,'Variantenvergleich'!$AD$4:$AF$12,2,FALSE),""))</f>
        <v/>
      </c>
      <c r="AA92" s="46">
        <f>IF('Variantenvergleich'!$A92="","",IFERROR((('Variantenvergleich'!$J92*'Variantenvergleich'!$L92)+'Variantenvergleich'!$S92+'Variantenvergleich'!$T92)/'Variantenvergleich'!$I92,0))</f>
        <v/>
      </c>
      <c r="AB92" s="20">
        <f>IF('Variantenvergleich'!$A92="","",IF('Variantenvergleich'!$AA92&lt;=33%,"Erfüllt","Nicht erfüllt"))</f>
        <v/>
      </c>
    </row>
    <row r="93">
      <c r="A93" s="7" t="n"/>
      <c r="B93" s="17" t="n"/>
      <c r="C93" s="7" t="n"/>
      <c r="D93" s="7" t="n"/>
      <c r="E93" s="7" t="n"/>
      <c r="F93" s="43" t="n"/>
      <c r="G93" s="43" t="n"/>
      <c r="H93" s="43" t="n"/>
      <c r="I93" s="43" t="n"/>
      <c r="J93" s="48">
        <f>IF('Variantenvergleich'!$A93="","",'Variantenvergleich'!$F93-'Variantenvergleich'!$G93-'Variantenvergleich'!$H93)</f>
        <v/>
      </c>
      <c r="K93" s="44" t="n"/>
      <c r="L93" s="44" t="n"/>
      <c r="M93" s="13" t="n"/>
      <c r="N93" s="44" t="n"/>
      <c r="O93" s="49">
        <f>IF('Variantenvergleich'!$A93="","",IFERROR('Variantenvergleich'!$J93/'Variantenvergleich'!$F93,0))</f>
        <v/>
      </c>
      <c r="P93" s="48">
        <f>IF('Variantenvergleich'!$A93="","",MIN('Variantenvergleich'!$J93,'Variantenvergleich'!$F93*65%))</f>
        <v/>
      </c>
      <c r="Q93" s="48">
        <f>IF('Variantenvergleich'!$A93="","",MAX(0,'Variantenvergleich'!$J93-'Variantenvergleich'!$P93))</f>
        <v/>
      </c>
      <c r="R93" s="48">
        <f>IF('Variantenvergleich'!$A93="","",'Variantenvergleich'!$J93*'Variantenvergleich'!$K93)</f>
        <v/>
      </c>
      <c r="S93" s="48">
        <f>IF('Variantenvergleich'!$A93="","",IF('Variantenvergleich'!$Q93&gt;0,IFERROR('Variantenvergleich'!$Q93/'Variantenvergleich'!$M93,0),0))</f>
        <v/>
      </c>
      <c r="T93" s="48">
        <f>IF('Variantenvergleich'!$A93="","",'Variantenvergleich'!$F93*'Variantenvergleich'!$N93)</f>
        <v/>
      </c>
      <c r="U93" s="48">
        <f>IF('Variantenvergleich'!$A93="","",SUM('Variantenvergleich'!$R93:'Variantenvergleich'!$T93))</f>
        <v/>
      </c>
      <c r="V93" s="48">
        <f>IF('Variantenvergleich'!$A93="","",IFERROR('Variantenvergleich'!$U93/12,0))</f>
        <v/>
      </c>
      <c r="W93" s="49">
        <f>IF('Variantenvergleich'!$A93="","",IFERROR('Variantenvergleich'!$U93/'Variantenvergleich'!$I93,0))</f>
        <v/>
      </c>
      <c r="X93" s="25">
        <f>IF('Variantenvergleich'!$A93="","",IF('Variantenvergleich'!$W93&lt;=33%,"Erfüllt","Nicht erfüllt"))</f>
        <v/>
      </c>
      <c r="Y93" s="25">
        <f>IF('Variantenvergleich'!$A93="","",IF(AND('Variantenvergleich'!$W93&lt;=33%,'Variantenvergleich'!$O93&lt;=80%),"Finanzierung realistisch","Finanzierung prüfen"))</f>
        <v/>
      </c>
      <c r="Z93" s="49">
        <f>IF('Variantenvergleich'!$A93="","",IFERROR(VLOOKUP('Variantenvergleich'!$E93,'Variantenvergleich'!$AD$4:$AF$12,2,FALSE),""))</f>
        <v/>
      </c>
      <c r="AA93" s="49">
        <f>IF('Variantenvergleich'!$A93="","",IFERROR((('Variantenvergleich'!$J93*'Variantenvergleich'!$L93)+'Variantenvergleich'!$S93+'Variantenvergleich'!$T93)/'Variantenvergleich'!$I93,0))</f>
        <v/>
      </c>
      <c r="AB93" s="25">
        <f>IF('Variantenvergleich'!$A93="","",IF('Variantenvergleich'!$AA93&lt;=33%,"Erfüllt","Nicht erfüllt"))</f>
        <v/>
      </c>
    </row>
    <row r="94">
      <c r="A94" s="7" t="n"/>
      <c r="B94" s="17" t="n"/>
      <c r="C94" s="7" t="n"/>
      <c r="D94" s="7" t="n"/>
      <c r="E94" s="7" t="n"/>
      <c r="F94" s="43" t="n"/>
      <c r="G94" s="43" t="n"/>
      <c r="H94" s="43" t="n"/>
      <c r="I94" s="43" t="n"/>
      <c r="J94" s="45">
        <f>IF('Variantenvergleich'!$A94="","",'Variantenvergleich'!$F94-'Variantenvergleich'!$G94-'Variantenvergleich'!$H94)</f>
        <v/>
      </c>
      <c r="K94" s="44" t="n"/>
      <c r="L94" s="44" t="n"/>
      <c r="M94" s="13" t="n"/>
      <c r="N94" s="44" t="n"/>
      <c r="O94" s="46">
        <f>IF('Variantenvergleich'!$A94="","",IFERROR('Variantenvergleich'!$J94/'Variantenvergleich'!$F94,0))</f>
        <v/>
      </c>
      <c r="P94" s="45">
        <f>IF('Variantenvergleich'!$A94="","",MIN('Variantenvergleich'!$J94,'Variantenvergleich'!$F94*65%))</f>
        <v/>
      </c>
      <c r="Q94" s="45">
        <f>IF('Variantenvergleich'!$A94="","",MAX(0,'Variantenvergleich'!$J94-'Variantenvergleich'!$P94))</f>
        <v/>
      </c>
      <c r="R94" s="45">
        <f>IF('Variantenvergleich'!$A94="","",'Variantenvergleich'!$J94*'Variantenvergleich'!$K94)</f>
        <v/>
      </c>
      <c r="S94" s="45">
        <f>IF('Variantenvergleich'!$A94="","",IF('Variantenvergleich'!$Q94&gt;0,IFERROR('Variantenvergleich'!$Q94/'Variantenvergleich'!$M94,0),0))</f>
        <v/>
      </c>
      <c r="T94" s="45">
        <f>IF('Variantenvergleich'!$A94="","",'Variantenvergleich'!$F94*'Variantenvergleich'!$N94)</f>
        <v/>
      </c>
      <c r="U94" s="45">
        <f>IF('Variantenvergleich'!$A94="","",SUM('Variantenvergleich'!$R94:'Variantenvergleich'!$T94))</f>
        <v/>
      </c>
      <c r="V94" s="45">
        <f>IF('Variantenvergleich'!$A94="","",IFERROR('Variantenvergleich'!$U94/12,0))</f>
        <v/>
      </c>
      <c r="W94" s="46">
        <f>IF('Variantenvergleich'!$A94="","",IFERROR('Variantenvergleich'!$U94/'Variantenvergleich'!$I94,0))</f>
        <v/>
      </c>
      <c r="X94" s="20">
        <f>IF('Variantenvergleich'!$A94="","",IF('Variantenvergleich'!$W94&lt;=33%,"Erfüllt","Nicht erfüllt"))</f>
        <v/>
      </c>
      <c r="Y94" s="20">
        <f>IF('Variantenvergleich'!$A94="","",IF(AND('Variantenvergleich'!$W94&lt;=33%,'Variantenvergleich'!$O94&lt;=80%),"Finanzierung realistisch","Finanzierung prüfen"))</f>
        <v/>
      </c>
      <c r="Z94" s="46">
        <f>IF('Variantenvergleich'!$A94="","",IFERROR(VLOOKUP('Variantenvergleich'!$E94,'Variantenvergleich'!$AD$4:$AF$12,2,FALSE),""))</f>
        <v/>
      </c>
      <c r="AA94" s="46">
        <f>IF('Variantenvergleich'!$A94="","",IFERROR((('Variantenvergleich'!$J94*'Variantenvergleich'!$L94)+'Variantenvergleich'!$S94+'Variantenvergleich'!$T94)/'Variantenvergleich'!$I94,0))</f>
        <v/>
      </c>
      <c r="AB94" s="20">
        <f>IF('Variantenvergleich'!$A94="","",IF('Variantenvergleich'!$AA94&lt;=33%,"Erfüllt","Nicht erfüllt"))</f>
        <v/>
      </c>
    </row>
    <row r="95">
      <c r="A95" s="7" t="n"/>
      <c r="B95" s="17" t="n"/>
      <c r="C95" s="7" t="n"/>
      <c r="D95" s="7" t="n"/>
      <c r="E95" s="7" t="n"/>
      <c r="F95" s="43" t="n"/>
      <c r="G95" s="43" t="n"/>
      <c r="H95" s="43" t="n"/>
      <c r="I95" s="43" t="n"/>
      <c r="J95" s="48">
        <f>IF('Variantenvergleich'!$A95="","",'Variantenvergleich'!$F95-'Variantenvergleich'!$G95-'Variantenvergleich'!$H95)</f>
        <v/>
      </c>
      <c r="K95" s="44" t="n"/>
      <c r="L95" s="44" t="n"/>
      <c r="M95" s="13" t="n"/>
      <c r="N95" s="44" t="n"/>
      <c r="O95" s="49">
        <f>IF('Variantenvergleich'!$A95="","",IFERROR('Variantenvergleich'!$J95/'Variantenvergleich'!$F95,0))</f>
        <v/>
      </c>
      <c r="P95" s="48">
        <f>IF('Variantenvergleich'!$A95="","",MIN('Variantenvergleich'!$J95,'Variantenvergleich'!$F95*65%))</f>
        <v/>
      </c>
      <c r="Q95" s="48">
        <f>IF('Variantenvergleich'!$A95="","",MAX(0,'Variantenvergleich'!$J95-'Variantenvergleich'!$P95))</f>
        <v/>
      </c>
      <c r="R95" s="48">
        <f>IF('Variantenvergleich'!$A95="","",'Variantenvergleich'!$J95*'Variantenvergleich'!$K95)</f>
        <v/>
      </c>
      <c r="S95" s="48">
        <f>IF('Variantenvergleich'!$A95="","",IF('Variantenvergleich'!$Q95&gt;0,IFERROR('Variantenvergleich'!$Q95/'Variantenvergleich'!$M95,0),0))</f>
        <v/>
      </c>
      <c r="T95" s="48">
        <f>IF('Variantenvergleich'!$A95="","",'Variantenvergleich'!$F95*'Variantenvergleich'!$N95)</f>
        <v/>
      </c>
      <c r="U95" s="48">
        <f>IF('Variantenvergleich'!$A95="","",SUM('Variantenvergleich'!$R95:'Variantenvergleich'!$T95))</f>
        <v/>
      </c>
      <c r="V95" s="48">
        <f>IF('Variantenvergleich'!$A95="","",IFERROR('Variantenvergleich'!$U95/12,0))</f>
        <v/>
      </c>
      <c r="W95" s="49">
        <f>IF('Variantenvergleich'!$A95="","",IFERROR('Variantenvergleich'!$U95/'Variantenvergleich'!$I95,0))</f>
        <v/>
      </c>
      <c r="X95" s="25">
        <f>IF('Variantenvergleich'!$A95="","",IF('Variantenvergleich'!$W95&lt;=33%,"Erfüllt","Nicht erfüllt"))</f>
        <v/>
      </c>
      <c r="Y95" s="25">
        <f>IF('Variantenvergleich'!$A95="","",IF(AND('Variantenvergleich'!$W95&lt;=33%,'Variantenvergleich'!$O95&lt;=80%),"Finanzierung realistisch","Finanzierung prüfen"))</f>
        <v/>
      </c>
      <c r="Z95" s="49">
        <f>IF('Variantenvergleich'!$A95="","",IFERROR(VLOOKUP('Variantenvergleich'!$E95,'Variantenvergleich'!$AD$4:$AF$12,2,FALSE),""))</f>
        <v/>
      </c>
      <c r="AA95" s="49">
        <f>IF('Variantenvergleich'!$A95="","",IFERROR((('Variantenvergleich'!$J95*'Variantenvergleich'!$L95)+'Variantenvergleich'!$S95+'Variantenvergleich'!$T95)/'Variantenvergleich'!$I95,0))</f>
        <v/>
      </c>
      <c r="AB95" s="25">
        <f>IF('Variantenvergleich'!$A95="","",IF('Variantenvergleich'!$AA95&lt;=33%,"Erfüllt","Nicht erfüllt"))</f>
        <v/>
      </c>
    </row>
    <row r="96">
      <c r="A96" s="7" t="n"/>
      <c r="B96" s="17" t="n"/>
      <c r="C96" s="7" t="n"/>
      <c r="D96" s="7" t="n"/>
      <c r="E96" s="7" t="n"/>
      <c r="F96" s="43" t="n"/>
      <c r="G96" s="43" t="n"/>
      <c r="H96" s="43" t="n"/>
      <c r="I96" s="43" t="n"/>
      <c r="J96" s="45">
        <f>IF('Variantenvergleich'!$A96="","",'Variantenvergleich'!$F96-'Variantenvergleich'!$G96-'Variantenvergleich'!$H96)</f>
        <v/>
      </c>
      <c r="K96" s="44" t="n"/>
      <c r="L96" s="44" t="n"/>
      <c r="M96" s="13" t="n"/>
      <c r="N96" s="44" t="n"/>
      <c r="O96" s="46">
        <f>IF('Variantenvergleich'!$A96="","",IFERROR('Variantenvergleich'!$J96/'Variantenvergleich'!$F96,0))</f>
        <v/>
      </c>
      <c r="P96" s="45">
        <f>IF('Variantenvergleich'!$A96="","",MIN('Variantenvergleich'!$J96,'Variantenvergleich'!$F96*65%))</f>
        <v/>
      </c>
      <c r="Q96" s="45">
        <f>IF('Variantenvergleich'!$A96="","",MAX(0,'Variantenvergleich'!$J96-'Variantenvergleich'!$P96))</f>
        <v/>
      </c>
      <c r="R96" s="45">
        <f>IF('Variantenvergleich'!$A96="","",'Variantenvergleich'!$J96*'Variantenvergleich'!$K96)</f>
        <v/>
      </c>
      <c r="S96" s="45">
        <f>IF('Variantenvergleich'!$A96="","",IF('Variantenvergleich'!$Q96&gt;0,IFERROR('Variantenvergleich'!$Q96/'Variantenvergleich'!$M96,0),0))</f>
        <v/>
      </c>
      <c r="T96" s="45">
        <f>IF('Variantenvergleich'!$A96="","",'Variantenvergleich'!$F96*'Variantenvergleich'!$N96)</f>
        <v/>
      </c>
      <c r="U96" s="45">
        <f>IF('Variantenvergleich'!$A96="","",SUM('Variantenvergleich'!$R96:'Variantenvergleich'!$T96))</f>
        <v/>
      </c>
      <c r="V96" s="45">
        <f>IF('Variantenvergleich'!$A96="","",IFERROR('Variantenvergleich'!$U96/12,0))</f>
        <v/>
      </c>
      <c r="W96" s="46">
        <f>IF('Variantenvergleich'!$A96="","",IFERROR('Variantenvergleich'!$U96/'Variantenvergleich'!$I96,0))</f>
        <v/>
      </c>
      <c r="X96" s="20">
        <f>IF('Variantenvergleich'!$A96="","",IF('Variantenvergleich'!$W96&lt;=33%,"Erfüllt","Nicht erfüllt"))</f>
        <v/>
      </c>
      <c r="Y96" s="20">
        <f>IF('Variantenvergleich'!$A96="","",IF(AND('Variantenvergleich'!$W96&lt;=33%,'Variantenvergleich'!$O96&lt;=80%),"Finanzierung realistisch","Finanzierung prüfen"))</f>
        <v/>
      </c>
      <c r="Z96" s="46">
        <f>IF('Variantenvergleich'!$A96="","",IFERROR(VLOOKUP('Variantenvergleich'!$E96,'Variantenvergleich'!$AD$4:$AF$12,2,FALSE),""))</f>
        <v/>
      </c>
      <c r="AA96" s="46">
        <f>IF('Variantenvergleich'!$A96="","",IFERROR((('Variantenvergleich'!$J96*'Variantenvergleich'!$L96)+'Variantenvergleich'!$S96+'Variantenvergleich'!$T96)/'Variantenvergleich'!$I96,0))</f>
        <v/>
      </c>
      <c r="AB96" s="20">
        <f>IF('Variantenvergleich'!$A96="","",IF('Variantenvergleich'!$AA96&lt;=33%,"Erfüllt","Nicht erfüllt"))</f>
        <v/>
      </c>
    </row>
    <row r="97">
      <c r="A97" s="7" t="n"/>
      <c r="B97" s="17" t="n"/>
      <c r="C97" s="7" t="n"/>
      <c r="D97" s="7" t="n"/>
      <c r="E97" s="7" t="n"/>
      <c r="F97" s="43" t="n"/>
      <c r="G97" s="43" t="n"/>
      <c r="H97" s="43" t="n"/>
      <c r="I97" s="43" t="n"/>
      <c r="J97" s="48">
        <f>IF('Variantenvergleich'!$A97="","",'Variantenvergleich'!$F97-'Variantenvergleich'!$G97-'Variantenvergleich'!$H97)</f>
        <v/>
      </c>
      <c r="K97" s="44" t="n"/>
      <c r="L97" s="44" t="n"/>
      <c r="M97" s="13" t="n"/>
      <c r="N97" s="44" t="n"/>
      <c r="O97" s="49">
        <f>IF('Variantenvergleich'!$A97="","",IFERROR('Variantenvergleich'!$J97/'Variantenvergleich'!$F97,0))</f>
        <v/>
      </c>
      <c r="P97" s="48">
        <f>IF('Variantenvergleich'!$A97="","",MIN('Variantenvergleich'!$J97,'Variantenvergleich'!$F97*65%))</f>
        <v/>
      </c>
      <c r="Q97" s="48">
        <f>IF('Variantenvergleich'!$A97="","",MAX(0,'Variantenvergleich'!$J97-'Variantenvergleich'!$P97))</f>
        <v/>
      </c>
      <c r="R97" s="48">
        <f>IF('Variantenvergleich'!$A97="","",'Variantenvergleich'!$J97*'Variantenvergleich'!$K97)</f>
        <v/>
      </c>
      <c r="S97" s="48">
        <f>IF('Variantenvergleich'!$A97="","",IF('Variantenvergleich'!$Q97&gt;0,IFERROR('Variantenvergleich'!$Q97/'Variantenvergleich'!$M97,0),0))</f>
        <v/>
      </c>
      <c r="T97" s="48">
        <f>IF('Variantenvergleich'!$A97="","",'Variantenvergleich'!$F97*'Variantenvergleich'!$N97)</f>
        <v/>
      </c>
      <c r="U97" s="48">
        <f>IF('Variantenvergleich'!$A97="","",SUM('Variantenvergleich'!$R97:'Variantenvergleich'!$T97))</f>
        <v/>
      </c>
      <c r="V97" s="48">
        <f>IF('Variantenvergleich'!$A97="","",IFERROR('Variantenvergleich'!$U97/12,0))</f>
        <v/>
      </c>
      <c r="W97" s="49">
        <f>IF('Variantenvergleich'!$A97="","",IFERROR('Variantenvergleich'!$U97/'Variantenvergleich'!$I97,0))</f>
        <v/>
      </c>
      <c r="X97" s="25">
        <f>IF('Variantenvergleich'!$A97="","",IF('Variantenvergleich'!$W97&lt;=33%,"Erfüllt","Nicht erfüllt"))</f>
        <v/>
      </c>
      <c r="Y97" s="25">
        <f>IF('Variantenvergleich'!$A97="","",IF(AND('Variantenvergleich'!$W97&lt;=33%,'Variantenvergleich'!$O97&lt;=80%),"Finanzierung realistisch","Finanzierung prüfen"))</f>
        <v/>
      </c>
      <c r="Z97" s="49">
        <f>IF('Variantenvergleich'!$A97="","",IFERROR(VLOOKUP('Variantenvergleich'!$E97,'Variantenvergleich'!$AD$4:$AF$12,2,FALSE),""))</f>
        <v/>
      </c>
      <c r="AA97" s="49">
        <f>IF('Variantenvergleich'!$A97="","",IFERROR((('Variantenvergleich'!$J97*'Variantenvergleich'!$L97)+'Variantenvergleich'!$S97+'Variantenvergleich'!$T97)/'Variantenvergleich'!$I97,0))</f>
        <v/>
      </c>
      <c r="AB97" s="25">
        <f>IF('Variantenvergleich'!$A97="","",IF('Variantenvergleich'!$AA97&lt;=33%,"Erfüllt","Nicht erfüllt"))</f>
        <v/>
      </c>
    </row>
    <row r="98">
      <c r="A98" s="7" t="n"/>
      <c r="B98" s="17" t="n"/>
      <c r="C98" s="7" t="n"/>
      <c r="D98" s="7" t="n"/>
      <c r="E98" s="7" t="n"/>
      <c r="F98" s="43" t="n"/>
      <c r="G98" s="43" t="n"/>
      <c r="H98" s="43" t="n"/>
      <c r="I98" s="43" t="n"/>
      <c r="J98" s="45">
        <f>IF('Variantenvergleich'!$A98="","",'Variantenvergleich'!$F98-'Variantenvergleich'!$G98-'Variantenvergleich'!$H98)</f>
        <v/>
      </c>
      <c r="K98" s="44" t="n"/>
      <c r="L98" s="44" t="n"/>
      <c r="M98" s="13" t="n"/>
      <c r="N98" s="44" t="n"/>
      <c r="O98" s="46">
        <f>IF('Variantenvergleich'!$A98="","",IFERROR('Variantenvergleich'!$J98/'Variantenvergleich'!$F98,0))</f>
        <v/>
      </c>
      <c r="P98" s="45">
        <f>IF('Variantenvergleich'!$A98="","",MIN('Variantenvergleich'!$J98,'Variantenvergleich'!$F98*65%))</f>
        <v/>
      </c>
      <c r="Q98" s="45">
        <f>IF('Variantenvergleich'!$A98="","",MAX(0,'Variantenvergleich'!$J98-'Variantenvergleich'!$P98))</f>
        <v/>
      </c>
      <c r="R98" s="45">
        <f>IF('Variantenvergleich'!$A98="","",'Variantenvergleich'!$J98*'Variantenvergleich'!$K98)</f>
        <v/>
      </c>
      <c r="S98" s="45">
        <f>IF('Variantenvergleich'!$A98="","",IF('Variantenvergleich'!$Q98&gt;0,IFERROR('Variantenvergleich'!$Q98/'Variantenvergleich'!$M98,0),0))</f>
        <v/>
      </c>
      <c r="T98" s="45">
        <f>IF('Variantenvergleich'!$A98="","",'Variantenvergleich'!$F98*'Variantenvergleich'!$N98)</f>
        <v/>
      </c>
      <c r="U98" s="45">
        <f>IF('Variantenvergleich'!$A98="","",SUM('Variantenvergleich'!$R98:'Variantenvergleich'!$T98))</f>
        <v/>
      </c>
      <c r="V98" s="45">
        <f>IF('Variantenvergleich'!$A98="","",IFERROR('Variantenvergleich'!$U98/12,0))</f>
        <v/>
      </c>
      <c r="W98" s="46">
        <f>IF('Variantenvergleich'!$A98="","",IFERROR('Variantenvergleich'!$U98/'Variantenvergleich'!$I98,0))</f>
        <v/>
      </c>
      <c r="X98" s="20">
        <f>IF('Variantenvergleich'!$A98="","",IF('Variantenvergleich'!$W98&lt;=33%,"Erfüllt","Nicht erfüllt"))</f>
        <v/>
      </c>
      <c r="Y98" s="20">
        <f>IF('Variantenvergleich'!$A98="","",IF(AND('Variantenvergleich'!$W98&lt;=33%,'Variantenvergleich'!$O98&lt;=80%),"Finanzierung realistisch","Finanzierung prüfen"))</f>
        <v/>
      </c>
      <c r="Z98" s="46">
        <f>IF('Variantenvergleich'!$A98="","",IFERROR(VLOOKUP('Variantenvergleich'!$E98,'Variantenvergleich'!$AD$4:$AF$12,2,FALSE),""))</f>
        <v/>
      </c>
      <c r="AA98" s="46">
        <f>IF('Variantenvergleich'!$A98="","",IFERROR((('Variantenvergleich'!$J98*'Variantenvergleich'!$L98)+'Variantenvergleich'!$S98+'Variantenvergleich'!$T98)/'Variantenvergleich'!$I98,0))</f>
        <v/>
      </c>
      <c r="AB98" s="20">
        <f>IF('Variantenvergleich'!$A98="","",IF('Variantenvergleich'!$AA98&lt;=33%,"Erfüllt","Nicht erfüllt"))</f>
        <v/>
      </c>
    </row>
    <row r="99">
      <c r="A99" s="7" t="n"/>
      <c r="B99" s="17" t="n"/>
      <c r="C99" s="7" t="n"/>
      <c r="D99" s="7" t="n"/>
      <c r="E99" s="7" t="n"/>
      <c r="F99" s="43" t="n"/>
      <c r="G99" s="43" t="n"/>
      <c r="H99" s="43" t="n"/>
      <c r="I99" s="43" t="n"/>
      <c r="J99" s="48">
        <f>IF('Variantenvergleich'!$A99="","",'Variantenvergleich'!$F99-'Variantenvergleich'!$G99-'Variantenvergleich'!$H99)</f>
        <v/>
      </c>
      <c r="K99" s="44" t="n"/>
      <c r="L99" s="44" t="n"/>
      <c r="M99" s="13" t="n"/>
      <c r="N99" s="44" t="n"/>
      <c r="O99" s="49">
        <f>IF('Variantenvergleich'!$A99="","",IFERROR('Variantenvergleich'!$J99/'Variantenvergleich'!$F99,0))</f>
        <v/>
      </c>
      <c r="P99" s="48">
        <f>IF('Variantenvergleich'!$A99="","",MIN('Variantenvergleich'!$J99,'Variantenvergleich'!$F99*65%))</f>
        <v/>
      </c>
      <c r="Q99" s="48">
        <f>IF('Variantenvergleich'!$A99="","",MAX(0,'Variantenvergleich'!$J99-'Variantenvergleich'!$P99))</f>
        <v/>
      </c>
      <c r="R99" s="48">
        <f>IF('Variantenvergleich'!$A99="","",'Variantenvergleich'!$J99*'Variantenvergleich'!$K99)</f>
        <v/>
      </c>
      <c r="S99" s="48">
        <f>IF('Variantenvergleich'!$A99="","",IF('Variantenvergleich'!$Q99&gt;0,IFERROR('Variantenvergleich'!$Q99/'Variantenvergleich'!$M99,0),0))</f>
        <v/>
      </c>
      <c r="T99" s="48">
        <f>IF('Variantenvergleich'!$A99="","",'Variantenvergleich'!$F99*'Variantenvergleich'!$N99)</f>
        <v/>
      </c>
      <c r="U99" s="48">
        <f>IF('Variantenvergleich'!$A99="","",SUM('Variantenvergleich'!$R99:'Variantenvergleich'!$T99))</f>
        <v/>
      </c>
      <c r="V99" s="48">
        <f>IF('Variantenvergleich'!$A99="","",IFERROR('Variantenvergleich'!$U99/12,0))</f>
        <v/>
      </c>
      <c r="W99" s="49">
        <f>IF('Variantenvergleich'!$A99="","",IFERROR('Variantenvergleich'!$U99/'Variantenvergleich'!$I99,0))</f>
        <v/>
      </c>
      <c r="X99" s="25">
        <f>IF('Variantenvergleich'!$A99="","",IF('Variantenvergleich'!$W99&lt;=33%,"Erfüllt","Nicht erfüllt"))</f>
        <v/>
      </c>
      <c r="Y99" s="25">
        <f>IF('Variantenvergleich'!$A99="","",IF(AND('Variantenvergleich'!$W99&lt;=33%,'Variantenvergleich'!$O99&lt;=80%),"Finanzierung realistisch","Finanzierung prüfen"))</f>
        <v/>
      </c>
      <c r="Z99" s="49">
        <f>IF('Variantenvergleich'!$A99="","",IFERROR(VLOOKUP('Variantenvergleich'!$E99,'Variantenvergleich'!$AD$4:$AF$12,2,FALSE),""))</f>
        <v/>
      </c>
      <c r="AA99" s="49">
        <f>IF('Variantenvergleich'!$A99="","",IFERROR((('Variantenvergleich'!$J99*'Variantenvergleich'!$L99)+'Variantenvergleich'!$S99+'Variantenvergleich'!$T99)/'Variantenvergleich'!$I99,0))</f>
        <v/>
      </c>
      <c r="AB99" s="25">
        <f>IF('Variantenvergleich'!$A99="","",IF('Variantenvergleich'!$AA99&lt;=33%,"Erfüllt","Nicht erfüllt"))</f>
        <v/>
      </c>
    </row>
    <row r="100">
      <c r="A100" s="7" t="n"/>
      <c r="B100" s="17" t="n"/>
      <c r="C100" s="7" t="n"/>
      <c r="D100" s="7" t="n"/>
      <c r="E100" s="7" t="n"/>
      <c r="F100" s="43" t="n"/>
      <c r="G100" s="43" t="n"/>
      <c r="H100" s="43" t="n"/>
      <c r="I100" s="43" t="n"/>
      <c r="J100" s="45">
        <f>IF('Variantenvergleich'!$A100="","",'Variantenvergleich'!$F100-'Variantenvergleich'!$G100-'Variantenvergleich'!$H100)</f>
        <v/>
      </c>
      <c r="K100" s="44" t="n"/>
      <c r="L100" s="44" t="n"/>
      <c r="M100" s="13" t="n"/>
      <c r="N100" s="44" t="n"/>
      <c r="O100" s="46">
        <f>IF('Variantenvergleich'!$A100="","",IFERROR('Variantenvergleich'!$J100/'Variantenvergleich'!$F100,0))</f>
        <v/>
      </c>
      <c r="P100" s="45">
        <f>IF('Variantenvergleich'!$A100="","",MIN('Variantenvergleich'!$J100,'Variantenvergleich'!$F100*65%))</f>
        <v/>
      </c>
      <c r="Q100" s="45">
        <f>IF('Variantenvergleich'!$A100="","",MAX(0,'Variantenvergleich'!$J100-'Variantenvergleich'!$P100))</f>
        <v/>
      </c>
      <c r="R100" s="45">
        <f>IF('Variantenvergleich'!$A100="","",'Variantenvergleich'!$J100*'Variantenvergleich'!$K100)</f>
        <v/>
      </c>
      <c r="S100" s="45">
        <f>IF('Variantenvergleich'!$A100="","",IF('Variantenvergleich'!$Q100&gt;0,IFERROR('Variantenvergleich'!$Q100/'Variantenvergleich'!$M100,0),0))</f>
        <v/>
      </c>
      <c r="T100" s="45">
        <f>IF('Variantenvergleich'!$A100="","",'Variantenvergleich'!$F100*'Variantenvergleich'!$N100)</f>
        <v/>
      </c>
      <c r="U100" s="45">
        <f>IF('Variantenvergleich'!$A100="","",SUM('Variantenvergleich'!$R100:'Variantenvergleich'!$T100))</f>
        <v/>
      </c>
      <c r="V100" s="45">
        <f>IF('Variantenvergleich'!$A100="","",IFERROR('Variantenvergleich'!$U100/12,0))</f>
        <v/>
      </c>
      <c r="W100" s="46">
        <f>IF('Variantenvergleich'!$A100="","",IFERROR('Variantenvergleich'!$U100/'Variantenvergleich'!$I100,0))</f>
        <v/>
      </c>
      <c r="X100" s="20">
        <f>IF('Variantenvergleich'!$A100="","",IF('Variantenvergleich'!$W100&lt;=33%,"Erfüllt","Nicht erfüllt"))</f>
        <v/>
      </c>
      <c r="Y100" s="20">
        <f>IF('Variantenvergleich'!$A100="","",IF(AND('Variantenvergleich'!$W100&lt;=33%,'Variantenvergleich'!$O100&lt;=80%),"Finanzierung realistisch","Finanzierung prüfen"))</f>
        <v/>
      </c>
      <c r="Z100" s="46">
        <f>IF('Variantenvergleich'!$A100="","",IFERROR(VLOOKUP('Variantenvergleich'!$E100,'Variantenvergleich'!$AD$4:$AF$12,2,FALSE),""))</f>
        <v/>
      </c>
      <c r="AA100" s="46">
        <f>IF('Variantenvergleich'!$A100="","",IFERROR((('Variantenvergleich'!$J100*'Variantenvergleich'!$L100)+'Variantenvergleich'!$S100+'Variantenvergleich'!$T100)/'Variantenvergleich'!$I100,0))</f>
        <v/>
      </c>
      <c r="AB100" s="20">
        <f>IF('Variantenvergleich'!$A100="","",IF('Variantenvergleich'!$AA100&lt;=33%,"Erfüllt","Nicht erfüllt"))</f>
        <v/>
      </c>
    </row>
    <row r="101">
      <c r="A101" s="7" t="n"/>
      <c r="B101" s="17" t="n"/>
      <c r="C101" s="7" t="n"/>
      <c r="D101" s="7" t="n"/>
      <c r="E101" s="7" t="n"/>
      <c r="F101" s="43" t="n"/>
      <c r="G101" s="43" t="n"/>
      <c r="H101" s="43" t="n"/>
      <c r="I101" s="43" t="n"/>
      <c r="J101" s="48">
        <f>IF('Variantenvergleich'!$A101="","",'Variantenvergleich'!$F101-'Variantenvergleich'!$G101-'Variantenvergleich'!$H101)</f>
        <v/>
      </c>
      <c r="K101" s="44" t="n"/>
      <c r="L101" s="44" t="n"/>
      <c r="M101" s="13" t="n"/>
      <c r="N101" s="44" t="n"/>
      <c r="O101" s="49">
        <f>IF('Variantenvergleich'!$A101="","",IFERROR('Variantenvergleich'!$J101/'Variantenvergleich'!$F101,0))</f>
        <v/>
      </c>
      <c r="P101" s="48">
        <f>IF('Variantenvergleich'!$A101="","",MIN('Variantenvergleich'!$J101,'Variantenvergleich'!$F101*65%))</f>
        <v/>
      </c>
      <c r="Q101" s="48">
        <f>IF('Variantenvergleich'!$A101="","",MAX(0,'Variantenvergleich'!$J101-'Variantenvergleich'!$P101))</f>
        <v/>
      </c>
      <c r="R101" s="48">
        <f>IF('Variantenvergleich'!$A101="","",'Variantenvergleich'!$J101*'Variantenvergleich'!$K101)</f>
        <v/>
      </c>
      <c r="S101" s="48">
        <f>IF('Variantenvergleich'!$A101="","",IF('Variantenvergleich'!$Q101&gt;0,IFERROR('Variantenvergleich'!$Q101/'Variantenvergleich'!$M101,0),0))</f>
        <v/>
      </c>
      <c r="T101" s="48">
        <f>IF('Variantenvergleich'!$A101="","",'Variantenvergleich'!$F101*'Variantenvergleich'!$N101)</f>
        <v/>
      </c>
      <c r="U101" s="48">
        <f>IF('Variantenvergleich'!$A101="","",SUM('Variantenvergleich'!$R101:'Variantenvergleich'!$T101))</f>
        <v/>
      </c>
      <c r="V101" s="48">
        <f>IF('Variantenvergleich'!$A101="","",IFERROR('Variantenvergleich'!$U101/12,0))</f>
        <v/>
      </c>
      <c r="W101" s="49">
        <f>IF('Variantenvergleich'!$A101="","",IFERROR('Variantenvergleich'!$U101/'Variantenvergleich'!$I101,0))</f>
        <v/>
      </c>
      <c r="X101" s="25">
        <f>IF('Variantenvergleich'!$A101="","",IF('Variantenvergleich'!$W101&lt;=33%,"Erfüllt","Nicht erfüllt"))</f>
        <v/>
      </c>
      <c r="Y101" s="25">
        <f>IF('Variantenvergleich'!$A101="","",IF(AND('Variantenvergleich'!$W101&lt;=33%,'Variantenvergleich'!$O101&lt;=80%),"Finanzierung realistisch","Finanzierung prüfen"))</f>
        <v/>
      </c>
      <c r="Z101" s="49">
        <f>IF('Variantenvergleich'!$A101="","",IFERROR(VLOOKUP('Variantenvergleich'!$E101,'Variantenvergleich'!$AD$4:$AF$12,2,FALSE),""))</f>
        <v/>
      </c>
      <c r="AA101" s="49">
        <f>IF('Variantenvergleich'!$A101="","",IFERROR((('Variantenvergleich'!$J101*'Variantenvergleich'!$L101)+'Variantenvergleich'!$S101+'Variantenvergleich'!$T101)/'Variantenvergleich'!$I101,0))</f>
        <v/>
      </c>
      <c r="AB101" s="25">
        <f>IF('Variantenvergleich'!$A101="","",IF('Variantenvergleich'!$AA101&lt;=33%,"Erfüllt","Nicht erfüllt"))</f>
        <v/>
      </c>
    </row>
    <row r="102">
      <c r="A102" s="7" t="n"/>
      <c r="B102" s="17" t="n"/>
      <c r="C102" s="7" t="n"/>
      <c r="D102" s="7" t="n"/>
      <c r="E102" s="7" t="n"/>
      <c r="F102" s="43" t="n"/>
      <c r="G102" s="43" t="n"/>
      <c r="H102" s="43" t="n"/>
      <c r="I102" s="43" t="n"/>
      <c r="J102" s="45">
        <f>IF('Variantenvergleich'!$A102="","",'Variantenvergleich'!$F102-'Variantenvergleich'!$G102-'Variantenvergleich'!$H102)</f>
        <v/>
      </c>
      <c r="K102" s="44" t="n"/>
      <c r="L102" s="44" t="n"/>
      <c r="M102" s="13" t="n"/>
      <c r="N102" s="44" t="n"/>
      <c r="O102" s="46">
        <f>IF('Variantenvergleich'!$A102="","",IFERROR('Variantenvergleich'!$J102/'Variantenvergleich'!$F102,0))</f>
        <v/>
      </c>
      <c r="P102" s="45">
        <f>IF('Variantenvergleich'!$A102="","",MIN('Variantenvergleich'!$J102,'Variantenvergleich'!$F102*65%))</f>
        <v/>
      </c>
      <c r="Q102" s="45">
        <f>IF('Variantenvergleich'!$A102="","",MAX(0,'Variantenvergleich'!$J102-'Variantenvergleich'!$P102))</f>
        <v/>
      </c>
      <c r="R102" s="45">
        <f>IF('Variantenvergleich'!$A102="","",'Variantenvergleich'!$J102*'Variantenvergleich'!$K102)</f>
        <v/>
      </c>
      <c r="S102" s="45">
        <f>IF('Variantenvergleich'!$A102="","",IF('Variantenvergleich'!$Q102&gt;0,IFERROR('Variantenvergleich'!$Q102/'Variantenvergleich'!$M102,0),0))</f>
        <v/>
      </c>
      <c r="T102" s="45">
        <f>IF('Variantenvergleich'!$A102="","",'Variantenvergleich'!$F102*'Variantenvergleich'!$N102)</f>
        <v/>
      </c>
      <c r="U102" s="45">
        <f>IF('Variantenvergleich'!$A102="","",SUM('Variantenvergleich'!$R102:'Variantenvergleich'!$T102))</f>
        <v/>
      </c>
      <c r="V102" s="45">
        <f>IF('Variantenvergleich'!$A102="","",IFERROR('Variantenvergleich'!$U102/12,0))</f>
        <v/>
      </c>
      <c r="W102" s="46">
        <f>IF('Variantenvergleich'!$A102="","",IFERROR('Variantenvergleich'!$U102/'Variantenvergleich'!$I102,0))</f>
        <v/>
      </c>
      <c r="X102" s="20">
        <f>IF('Variantenvergleich'!$A102="","",IF('Variantenvergleich'!$W102&lt;=33%,"Erfüllt","Nicht erfüllt"))</f>
        <v/>
      </c>
      <c r="Y102" s="20">
        <f>IF('Variantenvergleich'!$A102="","",IF(AND('Variantenvergleich'!$W102&lt;=33%,'Variantenvergleich'!$O102&lt;=80%),"Finanzierung realistisch","Finanzierung prüfen"))</f>
        <v/>
      </c>
      <c r="Z102" s="46">
        <f>IF('Variantenvergleich'!$A102="","",IFERROR(VLOOKUP('Variantenvergleich'!$E102,'Variantenvergleich'!$AD$4:$AF$12,2,FALSE),""))</f>
        <v/>
      </c>
      <c r="AA102" s="46">
        <f>IF('Variantenvergleich'!$A102="","",IFERROR((('Variantenvergleich'!$J102*'Variantenvergleich'!$L102)+'Variantenvergleich'!$S102+'Variantenvergleich'!$T102)/'Variantenvergleich'!$I102,0))</f>
        <v/>
      </c>
      <c r="AB102" s="20">
        <f>IF('Variantenvergleich'!$A102="","",IF('Variantenvergleich'!$AA102&lt;=33%,"Erfüllt","Nicht erfüllt"))</f>
        <v/>
      </c>
    </row>
    <row r="103">
      <c r="A103" s="7" t="n"/>
      <c r="B103" s="17" t="n"/>
      <c r="C103" s="7" t="n"/>
      <c r="D103" s="7" t="n"/>
      <c r="E103" s="7" t="n"/>
      <c r="F103" s="43" t="n"/>
      <c r="G103" s="43" t="n"/>
      <c r="H103" s="43" t="n"/>
      <c r="I103" s="43" t="n"/>
      <c r="J103" s="48">
        <f>IF('Variantenvergleich'!$A103="","",'Variantenvergleich'!$F103-'Variantenvergleich'!$G103-'Variantenvergleich'!$H103)</f>
        <v/>
      </c>
      <c r="K103" s="44" t="n"/>
      <c r="L103" s="44" t="n"/>
      <c r="M103" s="13" t="n"/>
      <c r="N103" s="44" t="n"/>
      <c r="O103" s="49">
        <f>IF('Variantenvergleich'!$A103="","",IFERROR('Variantenvergleich'!$J103/'Variantenvergleich'!$F103,0))</f>
        <v/>
      </c>
      <c r="P103" s="48">
        <f>IF('Variantenvergleich'!$A103="","",MIN('Variantenvergleich'!$J103,'Variantenvergleich'!$F103*65%))</f>
        <v/>
      </c>
      <c r="Q103" s="48">
        <f>IF('Variantenvergleich'!$A103="","",MAX(0,'Variantenvergleich'!$J103-'Variantenvergleich'!$P103))</f>
        <v/>
      </c>
      <c r="R103" s="48">
        <f>IF('Variantenvergleich'!$A103="","",'Variantenvergleich'!$J103*'Variantenvergleich'!$K103)</f>
        <v/>
      </c>
      <c r="S103" s="48">
        <f>IF('Variantenvergleich'!$A103="","",IF('Variantenvergleich'!$Q103&gt;0,IFERROR('Variantenvergleich'!$Q103/'Variantenvergleich'!$M103,0),0))</f>
        <v/>
      </c>
      <c r="T103" s="48">
        <f>IF('Variantenvergleich'!$A103="","",'Variantenvergleich'!$F103*'Variantenvergleich'!$N103)</f>
        <v/>
      </c>
      <c r="U103" s="48">
        <f>IF('Variantenvergleich'!$A103="","",SUM('Variantenvergleich'!$R103:'Variantenvergleich'!$T103))</f>
        <v/>
      </c>
      <c r="V103" s="48">
        <f>IF('Variantenvergleich'!$A103="","",IFERROR('Variantenvergleich'!$U103/12,0))</f>
        <v/>
      </c>
      <c r="W103" s="49">
        <f>IF('Variantenvergleich'!$A103="","",IFERROR('Variantenvergleich'!$U103/'Variantenvergleich'!$I103,0))</f>
        <v/>
      </c>
      <c r="X103" s="25">
        <f>IF('Variantenvergleich'!$A103="","",IF('Variantenvergleich'!$W103&lt;=33%,"Erfüllt","Nicht erfüllt"))</f>
        <v/>
      </c>
      <c r="Y103" s="25">
        <f>IF('Variantenvergleich'!$A103="","",IF(AND('Variantenvergleich'!$W103&lt;=33%,'Variantenvergleich'!$O103&lt;=80%),"Finanzierung realistisch","Finanzierung prüfen"))</f>
        <v/>
      </c>
      <c r="Z103" s="49">
        <f>IF('Variantenvergleich'!$A103="","",IFERROR(VLOOKUP('Variantenvergleich'!$E103,'Variantenvergleich'!$AD$4:$AF$12,2,FALSE),""))</f>
        <v/>
      </c>
      <c r="AA103" s="49">
        <f>IF('Variantenvergleich'!$A103="","",IFERROR((('Variantenvergleich'!$J103*'Variantenvergleich'!$L103)+'Variantenvergleich'!$S103+'Variantenvergleich'!$T103)/'Variantenvergleich'!$I103,0))</f>
        <v/>
      </c>
      <c r="AB103" s="25">
        <f>IF('Variantenvergleich'!$A103="","",IF('Variantenvergleich'!$AA103&lt;=33%,"Erfüllt","Nicht erfüllt"))</f>
        <v/>
      </c>
    </row>
    <row r="104">
      <c r="A104" s="7" t="n"/>
      <c r="B104" s="17" t="n"/>
      <c r="C104" s="7" t="n"/>
      <c r="D104" s="7" t="n"/>
      <c r="E104" s="7" t="n"/>
      <c r="F104" s="43" t="n"/>
      <c r="G104" s="43" t="n"/>
      <c r="H104" s="43" t="n"/>
      <c r="I104" s="43" t="n"/>
      <c r="J104" s="45">
        <f>IF('Variantenvergleich'!$A104="","",'Variantenvergleich'!$F104-'Variantenvergleich'!$G104-'Variantenvergleich'!$H104)</f>
        <v/>
      </c>
      <c r="K104" s="44" t="n"/>
      <c r="L104" s="44" t="n"/>
      <c r="M104" s="13" t="n"/>
      <c r="N104" s="44" t="n"/>
      <c r="O104" s="46">
        <f>IF('Variantenvergleich'!$A104="","",IFERROR('Variantenvergleich'!$J104/'Variantenvergleich'!$F104,0))</f>
        <v/>
      </c>
      <c r="P104" s="45">
        <f>IF('Variantenvergleich'!$A104="","",MIN('Variantenvergleich'!$J104,'Variantenvergleich'!$F104*65%))</f>
        <v/>
      </c>
      <c r="Q104" s="45">
        <f>IF('Variantenvergleich'!$A104="","",MAX(0,'Variantenvergleich'!$J104-'Variantenvergleich'!$P104))</f>
        <v/>
      </c>
      <c r="R104" s="45">
        <f>IF('Variantenvergleich'!$A104="","",'Variantenvergleich'!$J104*'Variantenvergleich'!$K104)</f>
        <v/>
      </c>
      <c r="S104" s="45">
        <f>IF('Variantenvergleich'!$A104="","",IF('Variantenvergleich'!$Q104&gt;0,IFERROR('Variantenvergleich'!$Q104/'Variantenvergleich'!$M104,0),0))</f>
        <v/>
      </c>
      <c r="T104" s="45">
        <f>IF('Variantenvergleich'!$A104="","",'Variantenvergleich'!$F104*'Variantenvergleich'!$N104)</f>
        <v/>
      </c>
      <c r="U104" s="45">
        <f>IF('Variantenvergleich'!$A104="","",SUM('Variantenvergleich'!$R104:'Variantenvergleich'!$T104))</f>
        <v/>
      </c>
      <c r="V104" s="45">
        <f>IF('Variantenvergleich'!$A104="","",IFERROR('Variantenvergleich'!$U104/12,0))</f>
        <v/>
      </c>
      <c r="W104" s="46">
        <f>IF('Variantenvergleich'!$A104="","",IFERROR('Variantenvergleich'!$U104/'Variantenvergleich'!$I104,0))</f>
        <v/>
      </c>
      <c r="X104" s="20">
        <f>IF('Variantenvergleich'!$A104="","",IF('Variantenvergleich'!$W104&lt;=33%,"Erfüllt","Nicht erfüllt"))</f>
        <v/>
      </c>
      <c r="Y104" s="20">
        <f>IF('Variantenvergleich'!$A104="","",IF(AND('Variantenvergleich'!$W104&lt;=33%,'Variantenvergleich'!$O104&lt;=80%),"Finanzierung realistisch","Finanzierung prüfen"))</f>
        <v/>
      </c>
      <c r="Z104" s="46">
        <f>IF('Variantenvergleich'!$A104="","",IFERROR(VLOOKUP('Variantenvergleich'!$E104,'Variantenvergleich'!$AD$4:$AF$12,2,FALSE),""))</f>
        <v/>
      </c>
      <c r="AA104" s="46">
        <f>IF('Variantenvergleich'!$A104="","",IFERROR((('Variantenvergleich'!$J104*'Variantenvergleich'!$L104)+'Variantenvergleich'!$S104+'Variantenvergleich'!$T104)/'Variantenvergleich'!$I104,0))</f>
        <v/>
      </c>
      <c r="AB104" s="20">
        <f>IF('Variantenvergleich'!$A104="","",IF('Variantenvergleich'!$AA104&lt;=33%,"Erfüllt","Nicht erfüllt"))</f>
        <v/>
      </c>
    </row>
    <row r="105">
      <c r="A105" s="7" t="n"/>
      <c r="B105" s="17" t="n"/>
      <c r="C105" s="7" t="n"/>
      <c r="D105" s="7" t="n"/>
      <c r="E105" s="7" t="n"/>
      <c r="F105" s="43" t="n"/>
      <c r="G105" s="43" t="n"/>
      <c r="H105" s="43" t="n"/>
      <c r="I105" s="43" t="n"/>
      <c r="J105" s="48">
        <f>IF('Variantenvergleich'!$A105="","",'Variantenvergleich'!$F105-'Variantenvergleich'!$G105-'Variantenvergleich'!$H105)</f>
        <v/>
      </c>
      <c r="K105" s="44" t="n"/>
      <c r="L105" s="44" t="n"/>
      <c r="M105" s="13" t="n"/>
      <c r="N105" s="44" t="n"/>
      <c r="O105" s="49">
        <f>IF('Variantenvergleich'!$A105="","",IFERROR('Variantenvergleich'!$J105/'Variantenvergleich'!$F105,0))</f>
        <v/>
      </c>
      <c r="P105" s="48">
        <f>IF('Variantenvergleich'!$A105="","",MIN('Variantenvergleich'!$J105,'Variantenvergleich'!$F105*65%))</f>
        <v/>
      </c>
      <c r="Q105" s="48">
        <f>IF('Variantenvergleich'!$A105="","",MAX(0,'Variantenvergleich'!$J105-'Variantenvergleich'!$P105))</f>
        <v/>
      </c>
      <c r="R105" s="48">
        <f>IF('Variantenvergleich'!$A105="","",'Variantenvergleich'!$J105*'Variantenvergleich'!$K105)</f>
        <v/>
      </c>
      <c r="S105" s="48">
        <f>IF('Variantenvergleich'!$A105="","",IF('Variantenvergleich'!$Q105&gt;0,IFERROR('Variantenvergleich'!$Q105/'Variantenvergleich'!$M105,0),0))</f>
        <v/>
      </c>
      <c r="T105" s="48">
        <f>IF('Variantenvergleich'!$A105="","",'Variantenvergleich'!$F105*'Variantenvergleich'!$N105)</f>
        <v/>
      </c>
      <c r="U105" s="48">
        <f>IF('Variantenvergleich'!$A105="","",SUM('Variantenvergleich'!$R105:'Variantenvergleich'!$T105))</f>
        <v/>
      </c>
      <c r="V105" s="48">
        <f>IF('Variantenvergleich'!$A105="","",IFERROR('Variantenvergleich'!$U105/12,0))</f>
        <v/>
      </c>
      <c r="W105" s="49">
        <f>IF('Variantenvergleich'!$A105="","",IFERROR('Variantenvergleich'!$U105/'Variantenvergleich'!$I105,0))</f>
        <v/>
      </c>
      <c r="X105" s="25">
        <f>IF('Variantenvergleich'!$A105="","",IF('Variantenvergleich'!$W105&lt;=33%,"Erfüllt","Nicht erfüllt"))</f>
        <v/>
      </c>
      <c r="Y105" s="25">
        <f>IF('Variantenvergleich'!$A105="","",IF(AND('Variantenvergleich'!$W105&lt;=33%,'Variantenvergleich'!$O105&lt;=80%),"Finanzierung realistisch","Finanzierung prüfen"))</f>
        <v/>
      </c>
      <c r="Z105" s="49">
        <f>IF('Variantenvergleich'!$A105="","",IFERROR(VLOOKUP('Variantenvergleich'!$E105,'Variantenvergleich'!$AD$4:$AF$12,2,FALSE),""))</f>
        <v/>
      </c>
      <c r="AA105" s="49">
        <f>IF('Variantenvergleich'!$A105="","",IFERROR((('Variantenvergleich'!$J105*'Variantenvergleich'!$L105)+'Variantenvergleich'!$S105+'Variantenvergleich'!$T105)/'Variantenvergleich'!$I105,0))</f>
        <v/>
      </c>
      <c r="AB105" s="25">
        <f>IF('Variantenvergleich'!$A105="","",IF('Variantenvergleich'!$AA105&lt;=33%,"Erfüllt","Nicht erfüllt"))</f>
        <v/>
      </c>
    </row>
    <row r="106">
      <c r="A106" s="7" t="n"/>
      <c r="B106" s="17" t="n"/>
      <c r="C106" s="7" t="n"/>
      <c r="D106" s="7" t="n"/>
      <c r="E106" s="7" t="n"/>
      <c r="F106" s="43" t="n"/>
      <c r="G106" s="43" t="n"/>
      <c r="H106" s="43" t="n"/>
      <c r="I106" s="43" t="n"/>
      <c r="J106" s="45">
        <f>IF('Variantenvergleich'!$A106="","",'Variantenvergleich'!$F106-'Variantenvergleich'!$G106-'Variantenvergleich'!$H106)</f>
        <v/>
      </c>
      <c r="K106" s="44" t="n"/>
      <c r="L106" s="44" t="n"/>
      <c r="M106" s="13" t="n"/>
      <c r="N106" s="44" t="n"/>
      <c r="O106" s="46">
        <f>IF('Variantenvergleich'!$A106="","",IFERROR('Variantenvergleich'!$J106/'Variantenvergleich'!$F106,0))</f>
        <v/>
      </c>
      <c r="P106" s="45">
        <f>IF('Variantenvergleich'!$A106="","",MIN('Variantenvergleich'!$J106,'Variantenvergleich'!$F106*65%))</f>
        <v/>
      </c>
      <c r="Q106" s="45">
        <f>IF('Variantenvergleich'!$A106="","",MAX(0,'Variantenvergleich'!$J106-'Variantenvergleich'!$P106))</f>
        <v/>
      </c>
      <c r="R106" s="45">
        <f>IF('Variantenvergleich'!$A106="","",'Variantenvergleich'!$J106*'Variantenvergleich'!$K106)</f>
        <v/>
      </c>
      <c r="S106" s="45">
        <f>IF('Variantenvergleich'!$A106="","",IF('Variantenvergleich'!$Q106&gt;0,IFERROR('Variantenvergleich'!$Q106/'Variantenvergleich'!$M106,0),0))</f>
        <v/>
      </c>
      <c r="T106" s="45">
        <f>IF('Variantenvergleich'!$A106="","",'Variantenvergleich'!$F106*'Variantenvergleich'!$N106)</f>
        <v/>
      </c>
      <c r="U106" s="45">
        <f>IF('Variantenvergleich'!$A106="","",SUM('Variantenvergleich'!$R106:'Variantenvergleich'!$T106))</f>
        <v/>
      </c>
      <c r="V106" s="45">
        <f>IF('Variantenvergleich'!$A106="","",IFERROR('Variantenvergleich'!$U106/12,0))</f>
        <v/>
      </c>
      <c r="W106" s="46">
        <f>IF('Variantenvergleich'!$A106="","",IFERROR('Variantenvergleich'!$U106/'Variantenvergleich'!$I106,0))</f>
        <v/>
      </c>
      <c r="X106" s="20">
        <f>IF('Variantenvergleich'!$A106="","",IF('Variantenvergleich'!$W106&lt;=33%,"Erfüllt","Nicht erfüllt"))</f>
        <v/>
      </c>
      <c r="Y106" s="20">
        <f>IF('Variantenvergleich'!$A106="","",IF(AND('Variantenvergleich'!$W106&lt;=33%,'Variantenvergleich'!$O106&lt;=80%),"Finanzierung realistisch","Finanzierung prüfen"))</f>
        <v/>
      </c>
      <c r="Z106" s="46">
        <f>IF('Variantenvergleich'!$A106="","",IFERROR(VLOOKUP('Variantenvergleich'!$E106,'Variantenvergleich'!$AD$4:$AF$12,2,FALSE),""))</f>
        <v/>
      </c>
      <c r="AA106" s="46">
        <f>IF('Variantenvergleich'!$A106="","",IFERROR((('Variantenvergleich'!$J106*'Variantenvergleich'!$L106)+'Variantenvergleich'!$S106+'Variantenvergleich'!$T106)/'Variantenvergleich'!$I106,0))</f>
        <v/>
      </c>
      <c r="AB106" s="20">
        <f>IF('Variantenvergleich'!$A106="","",IF('Variantenvergleich'!$AA106&lt;=33%,"Erfüllt","Nicht erfüllt"))</f>
        <v/>
      </c>
    </row>
    <row r="107">
      <c r="A107" s="7" t="n"/>
      <c r="B107" s="17" t="n"/>
      <c r="C107" s="7" t="n"/>
      <c r="D107" s="7" t="n"/>
      <c r="E107" s="7" t="n"/>
      <c r="F107" s="43" t="n"/>
      <c r="G107" s="43" t="n"/>
      <c r="H107" s="43" t="n"/>
      <c r="I107" s="43" t="n"/>
      <c r="J107" s="48">
        <f>IF('Variantenvergleich'!$A107="","",'Variantenvergleich'!$F107-'Variantenvergleich'!$G107-'Variantenvergleich'!$H107)</f>
        <v/>
      </c>
      <c r="K107" s="44" t="n"/>
      <c r="L107" s="44" t="n"/>
      <c r="M107" s="13" t="n"/>
      <c r="N107" s="44" t="n"/>
      <c r="O107" s="49">
        <f>IF('Variantenvergleich'!$A107="","",IFERROR('Variantenvergleich'!$J107/'Variantenvergleich'!$F107,0))</f>
        <v/>
      </c>
      <c r="P107" s="48">
        <f>IF('Variantenvergleich'!$A107="","",MIN('Variantenvergleich'!$J107,'Variantenvergleich'!$F107*65%))</f>
        <v/>
      </c>
      <c r="Q107" s="48">
        <f>IF('Variantenvergleich'!$A107="","",MAX(0,'Variantenvergleich'!$J107-'Variantenvergleich'!$P107))</f>
        <v/>
      </c>
      <c r="R107" s="48">
        <f>IF('Variantenvergleich'!$A107="","",'Variantenvergleich'!$J107*'Variantenvergleich'!$K107)</f>
        <v/>
      </c>
      <c r="S107" s="48">
        <f>IF('Variantenvergleich'!$A107="","",IF('Variantenvergleich'!$Q107&gt;0,IFERROR('Variantenvergleich'!$Q107/'Variantenvergleich'!$M107,0),0))</f>
        <v/>
      </c>
      <c r="T107" s="48">
        <f>IF('Variantenvergleich'!$A107="","",'Variantenvergleich'!$F107*'Variantenvergleich'!$N107)</f>
        <v/>
      </c>
      <c r="U107" s="48">
        <f>IF('Variantenvergleich'!$A107="","",SUM('Variantenvergleich'!$R107:'Variantenvergleich'!$T107))</f>
        <v/>
      </c>
      <c r="V107" s="48">
        <f>IF('Variantenvergleich'!$A107="","",IFERROR('Variantenvergleich'!$U107/12,0))</f>
        <v/>
      </c>
      <c r="W107" s="49">
        <f>IF('Variantenvergleich'!$A107="","",IFERROR('Variantenvergleich'!$U107/'Variantenvergleich'!$I107,0))</f>
        <v/>
      </c>
      <c r="X107" s="25">
        <f>IF('Variantenvergleich'!$A107="","",IF('Variantenvergleich'!$W107&lt;=33%,"Erfüllt","Nicht erfüllt"))</f>
        <v/>
      </c>
      <c r="Y107" s="25">
        <f>IF('Variantenvergleich'!$A107="","",IF(AND('Variantenvergleich'!$W107&lt;=33%,'Variantenvergleich'!$O107&lt;=80%),"Finanzierung realistisch","Finanzierung prüfen"))</f>
        <v/>
      </c>
      <c r="Z107" s="49">
        <f>IF('Variantenvergleich'!$A107="","",IFERROR(VLOOKUP('Variantenvergleich'!$E107,'Variantenvergleich'!$AD$4:$AF$12,2,FALSE),""))</f>
        <v/>
      </c>
      <c r="AA107" s="49">
        <f>IF('Variantenvergleich'!$A107="","",IFERROR((('Variantenvergleich'!$J107*'Variantenvergleich'!$L107)+'Variantenvergleich'!$S107+'Variantenvergleich'!$T107)/'Variantenvergleich'!$I107,0))</f>
        <v/>
      </c>
      <c r="AB107" s="25">
        <f>IF('Variantenvergleich'!$A107="","",IF('Variantenvergleich'!$AA107&lt;=33%,"Erfüllt","Nicht erfüllt"))</f>
        <v/>
      </c>
    </row>
    <row r="108">
      <c r="A108" s="7" t="n"/>
      <c r="B108" s="17" t="n"/>
      <c r="C108" s="7" t="n"/>
      <c r="D108" s="7" t="n"/>
      <c r="E108" s="7" t="n"/>
      <c r="F108" s="43" t="n"/>
      <c r="G108" s="43" t="n"/>
      <c r="H108" s="43" t="n"/>
      <c r="I108" s="43" t="n"/>
      <c r="J108" s="45">
        <f>IF('Variantenvergleich'!$A108="","",'Variantenvergleich'!$F108-'Variantenvergleich'!$G108-'Variantenvergleich'!$H108)</f>
        <v/>
      </c>
      <c r="K108" s="44" t="n"/>
      <c r="L108" s="44" t="n"/>
      <c r="M108" s="13" t="n"/>
      <c r="N108" s="44" t="n"/>
      <c r="O108" s="46">
        <f>IF('Variantenvergleich'!$A108="","",IFERROR('Variantenvergleich'!$J108/'Variantenvergleich'!$F108,0))</f>
        <v/>
      </c>
      <c r="P108" s="45">
        <f>IF('Variantenvergleich'!$A108="","",MIN('Variantenvergleich'!$J108,'Variantenvergleich'!$F108*65%))</f>
        <v/>
      </c>
      <c r="Q108" s="45">
        <f>IF('Variantenvergleich'!$A108="","",MAX(0,'Variantenvergleich'!$J108-'Variantenvergleich'!$P108))</f>
        <v/>
      </c>
      <c r="R108" s="45">
        <f>IF('Variantenvergleich'!$A108="","",'Variantenvergleich'!$J108*'Variantenvergleich'!$K108)</f>
        <v/>
      </c>
      <c r="S108" s="45">
        <f>IF('Variantenvergleich'!$A108="","",IF('Variantenvergleich'!$Q108&gt;0,IFERROR('Variantenvergleich'!$Q108/'Variantenvergleich'!$M108,0),0))</f>
        <v/>
      </c>
      <c r="T108" s="45">
        <f>IF('Variantenvergleich'!$A108="","",'Variantenvergleich'!$F108*'Variantenvergleich'!$N108)</f>
        <v/>
      </c>
      <c r="U108" s="45">
        <f>IF('Variantenvergleich'!$A108="","",SUM('Variantenvergleich'!$R108:'Variantenvergleich'!$T108))</f>
        <v/>
      </c>
      <c r="V108" s="45">
        <f>IF('Variantenvergleich'!$A108="","",IFERROR('Variantenvergleich'!$U108/12,0))</f>
        <v/>
      </c>
      <c r="W108" s="46">
        <f>IF('Variantenvergleich'!$A108="","",IFERROR('Variantenvergleich'!$U108/'Variantenvergleich'!$I108,0))</f>
        <v/>
      </c>
      <c r="X108" s="20">
        <f>IF('Variantenvergleich'!$A108="","",IF('Variantenvergleich'!$W108&lt;=33%,"Erfüllt","Nicht erfüllt"))</f>
        <v/>
      </c>
      <c r="Y108" s="20">
        <f>IF('Variantenvergleich'!$A108="","",IF(AND('Variantenvergleich'!$W108&lt;=33%,'Variantenvergleich'!$O108&lt;=80%),"Finanzierung realistisch","Finanzierung prüfen"))</f>
        <v/>
      </c>
      <c r="Z108" s="46">
        <f>IF('Variantenvergleich'!$A108="","",IFERROR(VLOOKUP('Variantenvergleich'!$E108,'Variantenvergleich'!$AD$4:$AF$12,2,FALSE),""))</f>
        <v/>
      </c>
      <c r="AA108" s="46">
        <f>IF('Variantenvergleich'!$A108="","",IFERROR((('Variantenvergleich'!$J108*'Variantenvergleich'!$L108)+'Variantenvergleich'!$S108+'Variantenvergleich'!$T108)/'Variantenvergleich'!$I108,0))</f>
        <v/>
      </c>
      <c r="AB108" s="20">
        <f>IF('Variantenvergleich'!$A108="","",IF('Variantenvergleich'!$AA108&lt;=33%,"Erfüllt","Nicht erfüllt"))</f>
        <v/>
      </c>
    </row>
    <row r="109">
      <c r="A109" s="7" t="n"/>
      <c r="B109" s="17" t="n"/>
      <c r="C109" s="7" t="n"/>
      <c r="D109" s="7" t="n"/>
      <c r="E109" s="7" t="n"/>
      <c r="F109" s="43" t="n"/>
      <c r="G109" s="43" t="n"/>
      <c r="H109" s="43" t="n"/>
      <c r="I109" s="43" t="n"/>
      <c r="J109" s="48">
        <f>IF('Variantenvergleich'!$A109="","",'Variantenvergleich'!$F109-'Variantenvergleich'!$G109-'Variantenvergleich'!$H109)</f>
        <v/>
      </c>
      <c r="K109" s="44" t="n"/>
      <c r="L109" s="44" t="n"/>
      <c r="M109" s="13" t="n"/>
      <c r="N109" s="44" t="n"/>
      <c r="O109" s="49">
        <f>IF('Variantenvergleich'!$A109="","",IFERROR('Variantenvergleich'!$J109/'Variantenvergleich'!$F109,0))</f>
        <v/>
      </c>
      <c r="P109" s="48">
        <f>IF('Variantenvergleich'!$A109="","",MIN('Variantenvergleich'!$J109,'Variantenvergleich'!$F109*65%))</f>
        <v/>
      </c>
      <c r="Q109" s="48">
        <f>IF('Variantenvergleich'!$A109="","",MAX(0,'Variantenvergleich'!$J109-'Variantenvergleich'!$P109))</f>
        <v/>
      </c>
      <c r="R109" s="48">
        <f>IF('Variantenvergleich'!$A109="","",'Variantenvergleich'!$J109*'Variantenvergleich'!$K109)</f>
        <v/>
      </c>
      <c r="S109" s="48">
        <f>IF('Variantenvergleich'!$A109="","",IF('Variantenvergleich'!$Q109&gt;0,IFERROR('Variantenvergleich'!$Q109/'Variantenvergleich'!$M109,0),0))</f>
        <v/>
      </c>
      <c r="T109" s="48">
        <f>IF('Variantenvergleich'!$A109="","",'Variantenvergleich'!$F109*'Variantenvergleich'!$N109)</f>
        <v/>
      </c>
      <c r="U109" s="48">
        <f>IF('Variantenvergleich'!$A109="","",SUM('Variantenvergleich'!$R109:'Variantenvergleich'!$T109))</f>
        <v/>
      </c>
      <c r="V109" s="48">
        <f>IF('Variantenvergleich'!$A109="","",IFERROR('Variantenvergleich'!$U109/12,0))</f>
        <v/>
      </c>
      <c r="W109" s="49">
        <f>IF('Variantenvergleich'!$A109="","",IFERROR('Variantenvergleich'!$U109/'Variantenvergleich'!$I109,0))</f>
        <v/>
      </c>
      <c r="X109" s="25">
        <f>IF('Variantenvergleich'!$A109="","",IF('Variantenvergleich'!$W109&lt;=33%,"Erfüllt","Nicht erfüllt"))</f>
        <v/>
      </c>
      <c r="Y109" s="25">
        <f>IF('Variantenvergleich'!$A109="","",IF(AND('Variantenvergleich'!$W109&lt;=33%,'Variantenvergleich'!$O109&lt;=80%),"Finanzierung realistisch","Finanzierung prüfen"))</f>
        <v/>
      </c>
      <c r="Z109" s="49">
        <f>IF('Variantenvergleich'!$A109="","",IFERROR(VLOOKUP('Variantenvergleich'!$E109,'Variantenvergleich'!$AD$4:$AF$12,2,FALSE),""))</f>
        <v/>
      </c>
      <c r="AA109" s="49">
        <f>IF('Variantenvergleich'!$A109="","",IFERROR((('Variantenvergleich'!$J109*'Variantenvergleich'!$L109)+'Variantenvergleich'!$S109+'Variantenvergleich'!$T109)/'Variantenvergleich'!$I109,0))</f>
        <v/>
      </c>
      <c r="AB109" s="25">
        <f>IF('Variantenvergleich'!$A109="","",IF('Variantenvergleich'!$AA109&lt;=33%,"Erfüllt","Nicht erfüllt"))</f>
        <v/>
      </c>
    </row>
    <row r="110">
      <c r="A110" s="7" t="n"/>
      <c r="B110" s="17" t="n"/>
      <c r="C110" s="7" t="n"/>
      <c r="D110" s="7" t="n"/>
      <c r="E110" s="7" t="n"/>
      <c r="F110" s="43" t="n"/>
      <c r="G110" s="43" t="n"/>
      <c r="H110" s="43" t="n"/>
      <c r="I110" s="43" t="n"/>
      <c r="J110" s="45">
        <f>IF('Variantenvergleich'!$A110="","",'Variantenvergleich'!$F110-'Variantenvergleich'!$G110-'Variantenvergleich'!$H110)</f>
        <v/>
      </c>
      <c r="K110" s="44" t="n"/>
      <c r="L110" s="44" t="n"/>
      <c r="M110" s="13" t="n"/>
      <c r="N110" s="44" t="n"/>
      <c r="O110" s="46">
        <f>IF('Variantenvergleich'!$A110="","",IFERROR('Variantenvergleich'!$J110/'Variantenvergleich'!$F110,0))</f>
        <v/>
      </c>
      <c r="P110" s="45">
        <f>IF('Variantenvergleich'!$A110="","",MIN('Variantenvergleich'!$J110,'Variantenvergleich'!$F110*65%))</f>
        <v/>
      </c>
      <c r="Q110" s="45">
        <f>IF('Variantenvergleich'!$A110="","",MAX(0,'Variantenvergleich'!$J110-'Variantenvergleich'!$P110))</f>
        <v/>
      </c>
      <c r="R110" s="45">
        <f>IF('Variantenvergleich'!$A110="","",'Variantenvergleich'!$J110*'Variantenvergleich'!$K110)</f>
        <v/>
      </c>
      <c r="S110" s="45">
        <f>IF('Variantenvergleich'!$A110="","",IF('Variantenvergleich'!$Q110&gt;0,IFERROR('Variantenvergleich'!$Q110/'Variantenvergleich'!$M110,0),0))</f>
        <v/>
      </c>
      <c r="T110" s="45">
        <f>IF('Variantenvergleich'!$A110="","",'Variantenvergleich'!$F110*'Variantenvergleich'!$N110)</f>
        <v/>
      </c>
      <c r="U110" s="45">
        <f>IF('Variantenvergleich'!$A110="","",SUM('Variantenvergleich'!$R110:'Variantenvergleich'!$T110))</f>
        <v/>
      </c>
      <c r="V110" s="45">
        <f>IF('Variantenvergleich'!$A110="","",IFERROR('Variantenvergleich'!$U110/12,0))</f>
        <v/>
      </c>
      <c r="W110" s="46">
        <f>IF('Variantenvergleich'!$A110="","",IFERROR('Variantenvergleich'!$U110/'Variantenvergleich'!$I110,0))</f>
        <v/>
      </c>
      <c r="X110" s="20">
        <f>IF('Variantenvergleich'!$A110="","",IF('Variantenvergleich'!$W110&lt;=33%,"Erfüllt","Nicht erfüllt"))</f>
        <v/>
      </c>
      <c r="Y110" s="20">
        <f>IF('Variantenvergleich'!$A110="","",IF(AND('Variantenvergleich'!$W110&lt;=33%,'Variantenvergleich'!$O110&lt;=80%),"Finanzierung realistisch","Finanzierung prüfen"))</f>
        <v/>
      </c>
      <c r="Z110" s="46">
        <f>IF('Variantenvergleich'!$A110="","",IFERROR(VLOOKUP('Variantenvergleich'!$E110,'Variantenvergleich'!$AD$4:$AF$12,2,FALSE),""))</f>
        <v/>
      </c>
      <c r="AA110" s="46">
        <f>IF('Variantenvergleich'!$A110="","",IFERROR((('Variantenvergleich'!$J110*'Variantenvergleich'!$L110)+'Variantenvergleich'!$S110+'Variantenvergleich'!$T110)/'Variantenvergleich'!$I110,0))</f>
        <v/>
      </c>
      <c r="AB110" s="20">
        <f>IF('Variantenvergleich'!$A110="","",IF('Variantenvergleich'!$AA110&lt;=33%,"Erfüllt","Nicht erfüllt"))</f>
        <v/>
      </c>
    </row>
    <row r="111">
      <c r="A111" s="7" t="n"/>
      <c r="B111" s="17" t="n"/>
      <c r="C111" s="7" t="n"/>
      <c r="D111" s="7" t="n"/>
      <c r="E111" s="7" t="n"/>
      <c r="F111" s="43" t="n"/>
      <c r="G111" s="43" t="n"/>
      <c r="H111" s="43" t="n"/>
      <c r="I111" s="43" t="n"/>
      <c r="J111" s="48">
        <f>IF('Variantenvergleich'!$A111="","",'Variantenvergleich'!$F111-'Variantenvergleich'!$G111-'Variantenvergleich'!$H111)</f>
        <v/>
      </c>
      <c r="K111" s="44" t="n"/>
      <c r="L111" s="44" t="n"/>
      <c r="M111" s="13" t="n"/>
      <c r="N111" s="44" t="n"/>
      <c r="O111" s="49">
        <f>IF('Variantenvergleich'!$A111="","",IFERROR('Variantenvergleich'!$J111/'Variantenvergleich'!$F111,0))</f>
        <v/>
      </c>
      <c r="P111" s="48">
        <f>IF('Variantenvergleich'!$A111="","",MIN('Variantenvergleich'!$J111,'Variantenvergleich'!$F111*65%))</f>
        <v/>
      </c>
      <c r="Q111" s="48">
        <f>IF('Variantenvergleich'!$A111="","",MAX(0,'Variantenvergleich'!$J111-'Variantenvergleich'!$P111))</f>
        <v/>
      </c>
      <c r="R111" s="48">
        <f>IF('Variantenvergleich'!$A111="","",'Variantenvergleich'!$J111*'Variantenvergleich'!$K111)</f>
        <v/>
      </c>
      <c r="S111" s="48">
        <f>IF('Variantenvergleich'!$A111="","",IF('Variantenvergleich'!$Q111&gt;0,IFERROR('Variantenvergleich'!$Q111/'Variantenvergleich'!$M111,0),0))</f>
        <v/>
      </c>
      <c r="T111" s="48">
        <f>IF('Variantenvergleich'!$A111="","",'Variantenvergleich'!$F111*'Variantenvergleich'!$N111)</f>
        <v/>
      </c>
      <c r="U111" s="48">
        <f>IF('Variantenvergleich'!$A111="","",SUM('Variantenvergleich'!$R111:'Variantenvergleich'!$T111))</f>
        <v/>
      </c>
      <c r="V111" s="48">
        <f>IF('Variantenvergleich'!$A111="","",IFERROR('Variantenvergleich'!$U111/12,0))</f>
        <v/>
      </c>
      <c r="W111" s="49">
        <f>IF('Variantenvergleich'!$A111="","",IFERROR('Variantenvergleich'!$U111/'Variantenvergleich'!$I111,0))</f>
        <v/>
      </c>
      <c r="X111" s="25">
        <f>IF('Variantenvergleich'!$A111="","",IF('Variantenvergleich'!$W111&lt;=33%,"Erfüllt","Nicht erfüllt"))</f>
        <v/>
      </c>
      <c r="Y111" s="25">
        <f>IF('Variantenvergleich'!$A111="","",IF(AND('Variantenvergleich'!$W111&lt;=33%,'Variantenvergleich'!$O111&lt;=80%),"Finanzierung realistisch","Finanzierung prüfen"))</f>
        <v/>
      </c>
      <c r="Z111" s="49">
        <f>IF('Variantenvergleich'!$A111="","",IFERROR(VLOOKUP('Variantenvergleich'!$E111,'Variantenvergleich'!$AD$4:$AF$12,2,FALSE),""))</f>
        <v/>
      </c>
      <c r="AA111" s="49">
        <f>IF('Variantenvergleich'!$A111="","",IFERROR((('Variantenvergleich'!$J111*'Variantenvergleich'!$L111)+'Variantenvergleich'!$S111+'Variantenvergleich'!$T111)/'Variantenvergleich'!$I111,0))</f>
        <v/>
      </c>
      <c r="AB111" s="25">
        <f>IF('Variantenvergleich'!$A111="","",IF('Variantenvergleich'!$AA111&lt;=33%,"Erfüllt","Nicht erfüllt"))</f>
        <v/>
      </c>
    </row>
    <row r="112">
      <c r="A112" s="7" t="n"/>
      <c r="B112" s="17" t="n"/>
      <c r="C112" s="7" t="n"/>
      <c r="D112" s="7" t="n"/>
      <c r="E112" s="7" t="n"/>
      <c r="F112" s="43" t="n"/>
      <c r="G112" s="43" t="n"/>
      <c r="H112" s="43" t="n"/>
      <c r="I112" s="43" t="n"/>
      <c r="J112" s="45">
        <f>IF('Variantenvergleich'!$A112="","",'Variantenvergleich'!$F112-'Variantenvergleich'!$G112-'Variantenvergleich'!$H112)</f>
        <v/>
      </c>
      <c r="K112" s="44" t="n"/>
      <c r="L112" s="44" t="n"/>
      <c r="M112" s="13" t="n"/>
      <c r="N112" s="44" t="n"/>
      <c r="O112" s="46">
        <f>IF('Variantenvergleich'!$A112="","",IFERROR('Variantenvergleich'!$J112/'Variantenvergleich'!$F112,0))</f>
        <v/>
      </c>
      <c r="P112" s="45">
        <f>IF('Variantenvergleich'!$A112="","",MIN('Variantenvergleich'!$J112,'Variantenvergleich'!$F112*65%))</f>
        <v/>
      </c>
      <c r="Q112" s="45">
        <f>IF('Variantenvergleich'!$A112="","",MAX(0,'Variantenvergleich'!$J112-'Variantenvergleich'!$P112))</f>
        <v/>
      </c>
      <c r="R112" s="45">
        <f>IF('Variantenvergleich'!$A112="","",'Variantenvergleich'!$J112*'Variantenvergleich'!$K112)</f>
        <v/>
      </c>
      <c r="S112" s="45">
        <f>IF('Variantenvergleich'!$A112="","",IF('Variantenvergleich'!$Q112&gt;0,IFERROR('Variantenvergleich'!$Q112/'Variantenvergleich'!$M112,0),0))</f>
        <v/>
      </c>
      <c r="T112" s="45">
        <f>IF('Variantenvergleich'!$A112="","",'Variantenvergleich'!$F112*'Variantenvergleich'!$N112)</f>
        <v/>
      </c>
      <c r="U112" s="45">
        <f>IF('Variantenvergleich'!$A112="","",SUM('Variantenvergleich'!$R112:'Variantenvergleich'!$T112))</f>
        <v/>
      </c>
      <c r="V112" s="45">
        <f>IF('Variantenvergleich'!$A112="","",IFERROR('Variantenvergleich'!$U112/12,0))</f>
        <v/>
      </c>
      <c r="W112" s="46">
        <f>IF('Variantenvergleich'!$A112="","",IFERROR('Variantenvergleich'!$U112/'Variantenvergleich'!$I112,0))</f>
        <v/>
      </c>
      <c r="X112" s="20">
        <f>IF('Variantenvergleich'!$A112="","",IF('Variantenvergleich'!$W112&lt;=33%,"Erfüllt","Nicht erfüllt"))</f>
        <v/>
      </c>
      <c r="Y112" s="20">
        <f>IF('Variantenvergleich'!$A112="","",IF(AND('Variantenvergleich'!$W112&lt;=33%,'Variantenvergleich'!$O112&lt;=80%),"Finanzierung realistisch","Finanzierung prüfen"))</f>
        <v/>
      </c>
      <c r="Z112" s="46">
        <f>IF('Variantenvergleich'!$A112="","",IFERROR(VLOOKUP('Variantenvergleich'!$E112,'Variantenvergleich'!$AD$4:$AF$12,2,FALSE),""))</f>
        <v/>
      </c>
      <c r="AA112" s="46">
        <f>IF('Variantenvergleich'!$A112="","",IFERROR((('Variantenvergleich'!$J112*'Variantenvergleich'!$L112)+'Variantenvergleich'!$S112+'Variantenvergleich'!$T112)/'Variantenvergleich'!$I112,0))</f>
        <v/>
      </c>
      <c r="AB112" s="20">
        <f>IF('Variantenvergleich'!$A112="","",IF('Variantenvergleich'!$AA112&lt;=33%,"Erfüllt","Nicht erfüllt"))</f>
        <v/>
      </c>
    </row>
    <row r="113">
      <c r="A113" s="7" t="n"/>
      <c r="B113" s="17" t="n"/>
      <c r="C113" s="7" t="n"/>
      <c r="D113" s="7" t="n"/>
      <c r="E113" s="7" t="n"/>
      <c r="F113" s="43" t="n"/>
      <c r="G113" s="43" t="n"/>
      <c r="H113" s="43" t="n"/>
      <c r="I113" s="43" t="n"/>
      <c r="J113" s="48">
        <f>IF('Variantenvergleich'!$A113="","",'Variantenvergleich'!$F113-'Variantenvergleich'!$G113-'Variantenvergleich'!$H113)</f>
        <v/>
      </c>
      <c r="K113" s="44" t="n"/>
      <c r="L113" s="44" t="n"/>
      <c r="M113" s="13" t="n"/>
      <c r="N113" s="44" t="n"/>
      <c r="O113" s="49">
        <f>IF('Variantenvergleich'!$A113="","",IFERROR('Variantenvergleich'!$J113/'Variantenvergleich'!$F113,0))</f>
        <v/>
      </c>
      <c r="P113" s="48">
        <f>IF('Variantenvergleich'!$A113="","",MIN('Variantenvergleich'!$J113,'Variantenvergleich'!$F113*65%))</f>
        <v/>
      </c>
      <c r="Q113" s="48">
        <f>IF('Variantenvergleich'!$A113="","",MAX(0,'Variantenvergleich'!$J113-'Variantenvergleich'!$P113))</f>
        <v/>
      </c>
      <c r="R113" s="48">
        <f>IF('Variantenvergleich'!$A113="","",'Variantenvergleich'!$J113*'Variantenvergleich'!$K113)</f>
        <v/>
      </c>
      <c r="S113" s="48">
        <f>IF('Variantenvergleich'!$A113="","",IF('Variantenvergleich'!$Q113&gt;0,IFERROR('Variantenvergleich'!$Q113/'Variantenvergleich'!$M113,0),0))</f>
        <v/>
      </c>
      <c r="T113" s="48">
        <f>IF('Variantenvergleich'!$A113="","",'Variantenvergleich'!$F113*'Variantenvergleich'!$N113)</f>
        <v/>
      </c>
      <c r="U113" s="48">
        <f>IF('Variantenvergleich'!$A113="","",SUM('Variantenvergleich'!$R113:'Variantenvergleich'!$T113))</f>
        <v/>
      </c>
      <c r="V113" s="48">
        <f>IF('Variantenvergleich'!$A113="","",IFERROR('Variantenvergleich'!$U113/12,0))</f>
        <v/>
      </c>
      <c r="W113" s="49">
        <f>IF('Variantenvergleich'!$A113="","",IFERROR('Variantenvergleich'!$U113/'Variantenvergleich'!$I113,0))</f>
        <v/>
      </c>
      <c r="X113" s="25">
        <f>IF('Variantenvergleich'!$A113="","",IF('Variantenvergleich'!$W113&lt;=33%,"Erfüllt","Nicht erfüllt"))</f>
        <v/>
      </c>
      <c r="Y113" s="25">
        <f>IF('Variantenvergleich'!$A113="","",IF(AND('Variantenvergleich'!$W113&lt;=33%,'Variantenvergleich'!$O113&lt;=80%),"Finanzierung realistisch","Finanzierung prüfen"))</f>
        <v/>
      </c>
      <c r="Z113" s="49">
        <f>IF('Variantenvergleich'!$A113="","",IFERROR(VLOOKUP('Variantenvergleich'!$E113,'Variantenvergleich'!$AD$4:$AF$12,2,FALSE),""))</f>
        <v/>
      </c>
      <c r="AA113" s="49">
        <f>IF('Variantenvergleich'!$A113="","",IFERROR((('Variantenvergleich'!$J113*'Variantenvergleich'!$L113)+'Variantenvergleich'!$S113+'Variantenvergleich'!$T113)/'Variantenvergleich'!$I113,0))</f>
        <v/>
      </c>
      <c r="AB113" s="25">
        <f>IF('Variantenvergleich'!$A113="","",IF('Variantenvergleich'!$AA113&lt;=33%,"Erfüllt","Nicht erfüllt"))</f>
        <v/>
      </c>
    </row>
  </sheetData>
  <autoFilter ref="A3:AB113"/>
  <mergeCells count="1">
    <mergeCell ref="A1:AB1"/>
  </mergeCells>
  <conditionalFormatting sqref="X4:X113">
    <cfRule type="expression" priority="1" dxfId="1" stopIfTrue="1">
      <formula>$X4="Erfüllt"</formula>
    </cfRule>
    <cfRule type="expression" priority="2" dxfId="0" stopIfTrue="1">
      <formula>$X4="Nicht erfüllt"</formula>
    </cfRule>
  </conditionalFormatting>
  <conditionalFormatting sqref="AB4:AB113">
    <cfRule type="expression" priority="3" dxfId="1" stopIfTrue="1">
      <formula>$AB4="Erfüllt"</formula>
    </cfRule>
    <cfRule type="expression" priority="4" dxfId="0" stopIfTrue="1">
      <formula>$AB4="Nicht erfüllt"</formula>
    </cfRule>
  </conditionalFormatting>
  <conditionalFormatting sqref="Y4:Y113">
    <cfRule type="expression" priority="5" dxfId="2" stopIfTrue="1">
      <formula>$Y4="Finanzierung prüfen"</formula>
    </cfRule>
  </conditionalFormatting>
  <dataValidations count="6">
    <dataValidation sqref="B4:B113" showErrorMessage="1" showInputMessage="1" allowBlank="1" type="date" operator="between">
      <formula1>1900-01-01</formula1>
      <formula2>2100-12-31</formula2>
    </dataValidation>
    <dataValidation sqref="E4:E113" showErrorMessage="1" showInputMessage="1" allowBlank="1" type="list">
      <formula1>"ZH,BE,GE,BS,VD,LU,SG,TI,GR"</formula1>
    </dataValidation>
    <dataValidation sqref="F4:I113" showErrorMessage="1" showInputMessage="1" allowBlank="1" type="decimal" operator="between">
      <formula1>0</formula1>
      <formula2>10000000</formula2>
    </dataValidation>
    <dataValidation sqref="K4:L113" showErrorMessage="1" showInputMessage="1" allowBlank="1" type="decimal" operator="between">
      <formula1>0</formula1>
      <formula2>0.20</formula2>
    </dataValidation>
    <dataValidation sqref="M4:M113" showErrorMessage="1" showInputMessage="1" allowBlank="1" type="whole" operator="between">
      <formula1>1</formula1>
      <formula2>40</formula2>
    </dataValidation>
    <dataValidation sqref="N4:N113" showErrorMessage="1" showInputMessage="1" allowBlank="1" type="decimal" operator="between">
      <formula1>0</formula1>
      <formula2>0.10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7"/>
  <sheetViews>
    <sheetView showGridLines="0" workbookViewId="0">
      <selection activeCell="A1" sqref="A1"/>
    </sheetView>
  </sheetViews>
  <sheetFormatPr baseColWidth="8" defaultRowHeight="15"/>
  <cols>
    <col width="37" customWidth="1" min="1" max="1"/>
    <col width="19" customWidth="1" min="2" max="2"/>
    <col width="3" customWidth="1" min="3" max="3"/>
    <col width="15" customWidth="1" min="4" max="4"/>
    <col width="15" customWidth="1" min="5" max="5"/>
    <col width="15" customWidth="1" min="6" max="6"/>
    <col width="3" customWidth="1" min="7" max="7"/>
    <col width="19" customWidth="1" min="8" max="8"/>
    <col width="12" customWidth="1" min="9" max="9"/>
    <col width="3" customWidth="1" min="10" max="10"/>
    <col width="3" customWidth="1" min="11" max="11"/>
    <col width="14" customWidth="1" min="12" max="12"/>
    <col width="3" customWidth="1" min="13" max="13"/>
    <col width="10" customWidth="1" min="14" max="14"/>
    <col width="25" customWidth="1" min="15" max="15"/>
    <col width="3" customWidth="1" min="16" max="16"/>
  </cols>
  <sheetData>
    <row r="1" ht="28" customHeight="1">
      <c r="A1" s="1" t="inlineStr">
        <is>
          <t>Dashboard Hypothekenvergleich</t>
        </is>
      </c>
    </row>
    <row r="2">
      <c r="A2" s="2" t="inlineStr">
        <is>
          <t>Kennzahlen und Visualisierungen aus dem Variantenvergleich</t>
        </is>
      </c>
    </row>
    <row r="3"/>
    <row r="4">
      <c r="A4" s="28" t="inlineStr">
        <is>
          <t>Kennzahl</t>
        </is>
      </c>
      <c r="B4" s="28" t="inlineStr">
        <is>
          <t>Wert</t>
        </is>
      </c>
    </row>
    <row r="5">
      <c r="A5" s="29" t="inlineStr">
        <is>
          <t>Anzahl Szenarien</t>
        </is>
      </c>
      <c r="B5" s="30">
        <f>COUNTA('Variantenvergleich'!$A$4:$A$113)</f>
        <v/>
      </c>
    </row>
    <row r="6">
      <c r="A6" s="31" t="inlineStr">
        <is>
          <t>Durchschnittlicher Kaufpreis</t>
        </is>
      </c>
      <c r="B6" s="41">
        <f>IFERROR(AVERAGE('Variantenvergleich'!$F$4:$F$113),0)</f>
        <v/>
      </c>
    </row>
    <row r="7">
      <c r="A7" s="29" t="inlineStr">
        <is>
          <t>Durchschnittliche Tragbarkeit</t>
        </is>
      </c>
      <c r="B7" s="42">
        <f>IFERROR(AVERAGE('Variantenvergleich'!$W$4:$W$113),0)</f>
        <v/>
      </c>
    </row>
    <row r="8">
      <c r="A8" s="31" t="inlineStr">
        <is>
          <t>Anzahl erfüllte Finanzierungen</t>
        </is>
      </c>
      <c r="B8" s="30">
        <f>COUNTIF('Variantenvergleich'!$X$4:$X$113,"Erfüllt")</f>
        <v/>
      </c>
    </row>
    <row r="9">
      <c r="A9" s="29" t="inlineStr">
        <is>
          <t>Durchschnittliche monatliche Wohnkosten</t>
        </is>
      </c>
      <c r="B9" s="41">
        <f>IFERROR(AVERAGE('Variantenvergleich'!$V$4:$V$113),0)</f>
        <v/>
      </c>
    </row>
    <row r="10"/>
    <row r="11"/>
    <row r="12">
      <c r="H12" s="3" t="inlineStr">
        <is>
          <t>Tragbarkeit Status</t>
        </is>
      </c>
      <c r="I12" s="3" t="inlineStr">
        <is>
          <t>Anzahl</t>
        </is>
      </c>
      <c r="N12" s="3" t="inlineStr">
        <is>
          <t>Jahr</t>
        </is>
      </c>
      <c r="O12" s="3" t="inlineStr">
        <is>
          <t>Restschuld Hauptszenario</t>
        </is>
      </c>
    </row>
    <row r="13">
      <c r="H13" s="32" t="inlineStr">
        <is>
          <t>Erfüllt</t>
        </is>
      </c>
      <c r="I13" s="32">
        <f>COUNTIF('Variantenvergleich'!$X$4:$X$113,"Erfüllt")</f>
        <v/>
      </c>
      <c r="N13" s="33" t="n">
        <v>1</v>
      </c>
      <c r="O13" s="45">
        <f>IF('Hypothekenrechner'!$K$7="","",MAX(0,'Hypothekenrechner'!$K$7-('Hypothekenrechner'!$K$12*'Dashboard'!$N13)))</f>
        <v/>
      </c>
    </row>
    <row r="14">
      <c r="H14" s="34" t="inlineStr">
        <is>
          <t>Nicht erfüllt</t>
        </is>
      </c>
      <c r="I14" s="34">
        <f>COUNTIF('Variantenvergleich'!$X$4:$X$113,"Nicht erfüllt")</f>
        <v/>
      </c>
      <c r="N14" s="35" t="n">
        <v>2</v>
      </c>
      <c r="O14" s="48">
        <f>IF('Hypothekenrechner'!$K$7="","",MAX(0,'Hypothekenrechner'!$K$7-('Hypothekenrechner'!$K$12*'Dashboard'!$N14)))</f>
        <v/>
      </c>
    </row>
    <row r="15">
      <c r="N15" s="33" t="n">
        <v>3</v>
      </c>
      <c r="O15" s="45">
        <f>IF('Hypothekenrechner'!$K$7="","",MAX(0,'Hypothekenrechner'!$K$7-('Hypothekenrechner'!$K$12*'Dashboard'!$N15)))</f>
        <v/>
      </c>
    </row>
    <row r="16">
      <c r="N16" s="35" t="n">
        <v>4</v>
      </c>
      <c r="O16" s="48">
        <f>IF('Hypothekenrechner'!$K$7="","",MAX(0,'Hypothekenrechner'!$K$7-('Hypothekenrechner'!$K$12*'Dashboard'!$N16)))</f>
        <v/>
      </c>
    </row>
    <row r="17">
      <c r="N17" s="33" t="n">
        <v>5</v>
      </c>
      <c r="O17" s="45">
        <f>IF('Hypothekenrechner'!$K$7="","",MAX(0,'Hypothekenrechner'!$K$7-('Hypothekenrechner'!$K$12*'Dashboard'!$N17)))</f>
        <v/>
      </c>
    </row>
    <row r="18">
      <c r="N18" s="35" t="n">
        <v>6</v>
      </c>
      <c r="O18" s="48">
        <f>IF('Hypothekenrechner'!$K$7="","",MAX(0,'Hypothekenrechner'!$K$7-('Hypothekenrechner'!$K$12*'Dashboard'!$N18)))</f>
        <v/>
      </c>
    </row>
    <row r="19">
      <c r="N19" s="33" t="n">
        <v>7</v>
      </c>
      <c r="O19" s="45">
        <f>IF('Hypothekenrechner'!$K$7="","",MAX(0,'Hypothekenrechner'!$K$7-('Hypothekenrechner'!$K$12*'Dashboard'!$N19)))</f>
        <v/>
      </c>
    </row>
    <row r="20">
      <c r="N20" s="35" t="n">
        <v>8</v>
      </c>
      <c r="O20" s="48">
        <f>IF('Hypothekenrechner'!$K$7="","",MAX(0,'Hypothekenrechner'!$K$7-('Hypothekenrechner'!$K$12*'Dashboard'!$N20)))</f>
        <v/>
      </c>
    </row>
    <row r="21">
      <c r="N21" s="33" t="n">
        <v>9</v>
      </c>
      <c r="O21" s="45">
        <f>IF('Hypothekenrechner'!$K$7="","",MAX(0,'Hypothekenrechner'!$K$7-('Hypothekenrechner'!$K$12*'Dashboard'!$N21)))</f>
        <v/>
      </c>
    </row>
    <row r="22">
      <c r="N22" s="35" t="n">
        <v>10</v>
      </c>
      <c r="O22" s="48">
        <f>IF('Hypothekenrechner'!$K$7="","",MAX(0,'Hypothekenrechner'!$K$7-('Hypothekenrechner'!$K$12*'Dashboard'!$N22)))</f>
        <v/>
      </c>
    </row>
    <row r="23">
      <c r="N23" s="33" t="n">
        <v>11</v>
      </c>
      <c r="O23" s="45">
        <f>IF('Hypothekenrechner'!$K$7="","",MAX(0,'Hypothekenrechner'!$K$7-('Hypothekenrechner'!$K$12*'Dashboard'!$N23)))</f>
        <v/>
      </c>
    </row>
    <row r="24">
      <c r="N24" s="35" t="n">
        <v>12</v>
      </c>
      <c r="O24" s="48">
        <f>IF('Hypothekenrechner'!$K$7="","",MAX(0,'Hypothekenrechner'!$K$7-('Hypothekenrechner'!$K$12*'Dashboard'!$N24)))</f>
        <v/>
      </c>
    </row>
    <row r="25">
      <c r="N25" s="33" t="n">
        <v>13</v>
      </c>
      <c r="O25" s="45">
        <f>IF('Hypothekenrechner'!$K$7="","",MAX(0,'Hypothekenrechner'!$K$7-('Hypothekenrechner'!$K$12*'Dashboard'!$N25)))</f>
        <v/>
      </c>
    </row>
    <row r="26">
      <c r="N26" s="35" t="n">
        <v>14</v>
      </c>
      <c r="O26" s="48">
        <f>IF('Hypothekenrechner'!$K$7="","",MAX(0,'Hypothekenrechner'!$K$7-('Hypothekenrechner'!$K$12*'Dashboard'!$N26)))</f>
        <v/>
      </c>
    </row>
    <row r="27">
      <c r="N27" s="33" t="n">
        <v>15</v>
      </c>
      <c r="O27" s="45">
        <f>IF('Hypothekenrechner'!$K$7="","",MAX(0,'Hypothekenrechner'!$K$7-('Hypothekenrechner'!$K$12*'Dashboard'!$N27)))</f>
        <v/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34" customWidth="1" min="2" max="2"/>
    <col width="4" customWidth="1" min="3" max="3"/>
    <col width="3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Anleitung zur Hypothekenrechner-Vorlage</t>
        </is>
      </c>
    </row>
    <row r="2"/>
    <row r="3">
      <c r="A3" s="28" t="inlineStr">
        <is>
          <t>Tabellenblatt</t>
        </is>
      </c>
      <c r="B3" s="28" t="inlineStr">
        <is>
          <t>Verwendung</t>
        </is>
      </c>
      <c r="D3" s="28" t="inlineStr">
        <is>
          <t>Wichtige Hinweise</t>
        </is>
      </c>
    </row>
    <row r="4" ht="65" customHeight="1">
      <c r="A4" s="36" t="inlineStr">
        <is>
          <t>Hypothekenrechner</t>
        </is>
      </c>
      <c r="B4" s="21" t="inlineStr">
        <is>
          <t>Erfassen Sie Kundin/Kunde, Kaufpreis, Eigenmittel, Einkommen, Zinssätze und Nebenkosten in den gelb markierten Feldern. Die grünen Resultatfelder berechnen Hypothek, Amortisation, Wohnkosten und Tragbarkeit automatisch.</t>
        </is>
      </c>
      <c r="C4" s="51" t="n"/>
      <c r="D4" s="21" t="inlineStr">
        <is>
          <t>Die effektive Tragbarkeit verwendet den effektiven Zinssatz. Die kalkulatorische Tragbarkeit verwendet den separat erfassten kalkulatorischen Zinssatz.</t>
        </is>
      </c>
      <c r="E4" s="52" t="n"/>
      <c r="F4" s="52" t="n"/>
      <c r="G4" s="52" t="n"/>
      <c r="H4" s="51" t="n"/>
    </row>
    <row r="5" ht="65" customHeight="1">
      <c r="A5" s="38" t="inlineStr">
        <is>
          <t>Variantenvergleich</t>
        </is>
      </c>
      <c r="B5" s="26" t="inlineStr">
        <is>
          <t>Erfassen oder kopieren Sie neue Finanzierungsszenarien in den gelb markierten Eingabespalten. Für mindestens 100 Zeilen sind Formeln, Datenprüfungen und Formatierungen vorbereitet.</t>
        </is>
      </c>
      <c r="C5" s="51" t="n"/>
      <c r="D5" s="26" t="inlineStr">
        <is>
          <t>Die Spalten Hypothekarbetrag bis Kalkulatorische Prüfung sind berechnet. Der kantonale Richtwert dient als Orientierung und ist kein verbindlicher Kostenwert.</t>
        </is>
      </c>
      <c r="E5" s="52" t="n"/>
      <c r="F5" s="52" t="n"/>
      <c r="G5" s="52" t="n"/>
      <c r="H5" s="51" t="n"/>
    </row>
    <row r="6" ht="65" customHeight="1">
      <c r="A6" s="36" t="inlineStr">
        <is>
          <t>Dashboard</t>
        </is>
      </c>
      <c r="B6" s="21" t="inlineStr">
        <is>
          <t>Das Dashboard zeigt Kennzahlen und Diagramme aus allen belegten Szenarien. Die Diagramme berücksichtigen den gesamten vorbereiteten Datenbereich.</t>
        </is>
      </c>
      <c r="C6" s="51" t="n"/>
      <c r="D6" s="21" t="inlineStr">
        <is>
          <t>Leere Zeilen werden durch blank-sichere Formeln ohne Nullwerte dargestellt.</t>
        </is>
      </c>
      <c r="E6" s="52" t="n"/>
      <c r="F6" s="52" t="n"/>
      <c r="G6" s="52" t="n"/>
      <c r="H6" s="51" t="n"/>
    </row>
    <row r="7" ht="65" customHeight="1">
      <c r="A7" s="38" t="inlineStr">
        <is>
          <t>Anleitung</t>
        </is>
      </c>
      <c r="B7" s="26" t="inlineStr">
        <is>
          <t>Diese Seite erläutert die Struktur der Vorlage und die wichtigsten Berechnungslogiken.</t>
        </is>
      </c>
      <c r="C7" s="51" t="n"/>
      <c r="D7" s="26" t="inlineStr">
        <is>
          <t>Die Tragbarkeit wird in dieser Vorlage mit einer Orientierung von 33 % des Bruttojahreseinkommens bewertet. Individuelle Kreditentscheide erfolgen durch die finanzierende Institution.</t>
        </is>
      </c>
      <c r="E7" s="52" t="n"/>
      <c r="F7" s="52" t="n"/>
      <c r="G7" s="52" t="n"/>
      <c r="H7" s="51" t="n"/>
    </row>
    <row r="8"/>
    <row r="9">
      <c r="A9" s="4" t="inlineStr">
        <is>
          <t>Legende</t>
        </is>
      </c>
      <c r="B9" s="40" t="inlineStr">
        <is>
          <t>Gelb = Eingabe | Grün = berechnetes Resultat oder erfüllt | Rot = Prüfung oder Tragbarkeit überschritten</t>
        </is>
      </c>
      <c r="C9" s="52" t="n"/>
      <c r="D9" s="52" t="n"/>
      <c r="E9" s="52" t="n"/>
      <c r="F9" s="52" t="n"/>
      <c r="G9" s="52" t="n"/>
      <c r="H9" s="51" t="n"/>
    </row>
  </sheetData>
  <mergeCells count="10">
    <mergeCell ref="A1:H1"/>
    <mergeCell ref="B4:C4"/>
    <mergeCell ref="D4:H4"/>
    <mergeCell ref="B5:C5"/>
    <mergeCell ref="D5:H5"/>
    <mergeCell ref="B6:C6"/>
    <mergeCell ref="D6:H6"/>
    <mergeCell ref="B7:C7"/>
    <mergeCell ref="D7:H7"/>
    <mergeCell ref="B9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2026-09-11T10:53:12Z</dcterms:created>
  <dcterms:modified xmlns:dcterms="http://purl.org/dc/terms/" xmlns:xsi="http://www.w3.org/2001/XMLSchema-instance" xsi:type="dcterms:W3CDTF">2026-09-11T10:53:12Z</dcterms:modified>
</cp:coreProperties>
</file>