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hner" sheetId="1" state="visible" r:id="rId1"/>
    <sheet xmlns:r="http://schemas.openxmlformats.org/officeDocument/2006/relationships" name="Kantonssaetze" sheetId="2" state="visible" r:id="rId2"/>
    <sheet xmlns:r="http://schemas.openxmlformats.org/officeDocument/2006/relationships" name="Übersicht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CHF #'##0.00"/>
    <numFmt numFmtId="166" formatCode="0.0%"/>
    <numFmt numFmtId="167" formatCode="&quot;CHF&quot; #,##0.00"/>
  </numFmts>
  <fonts count="7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b val="1"/>
      <color rgb="00C8102E"/>
      <sz val="11"/>
    </font>
    <font>
      <name val="Calibri"/>
      <color rgb="000F172A"/>
      <sz val="10"/>
    </font>
    <font>
      <name val="Calibri"/>
      <b val="1"/>
      <color rgb="00FFFFFF"/>
      <sz val="10"/>
    </font>
    <font>
      <name val="Calibri"/>
      <b val="1"/>
      <color rgb="000F172A"/>
      <sz val="10"/>
    </font>
    <font>
      <name val="Calibri"/>
      <i val="1"/>
      <color rgb="00DC2626"/>
      <sz val="10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0" fontId="4" fillId="2" borderId="1" pivotButton="0" quotePrefix="0" xfId="0"/>
    <xf numFmtId="165" fontId="4" fillId="2" borderId="1" applyAlignment="1" pivotButton="0" quotePrefix="0" xfId="0">
      <alignment horizontal="right" vertical="center"/>
    </xf>
    <xf numFmtId="0" fontId="0" fillId="2" borderId="1" pivotButton="0" quotePrefix="0" xfId="0"/>
    <xf numFmtId="0" fontId="1" fillId="0" borderId="0" pivotButton="0" quotePrefix="0" xfId="0"/>
    <xf numFmtId="166" fontId="3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  <xf numFmtId="1" fontId="3" fillId="3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 wrapText="1"/>
    </xf>
    <xf numFmtId="166" fontId="3" fillId="5" borderId="1" applyAlignment="1" pivotButton="0" quotePrefix="0" xfId="0">
      <alignment horizontal="right" vertical="center"/>
    </xf>
    <xf numFmtId="0" fontId="6" fillId="0" borderId="0" pivotButton="0" quotePrefix="0" xfId="0"/>
    <xf numFmtId="0" fontId="3" fillId="0" borderId="1" pivotButton="0" quotePrefix="0" xfId="0"/>
    <xf numFmtId="165" fontId="3" fillId="0" borderId="1" pivotButton="0" quotePrefix="0" xfId="0"/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165" fontId="4" fillId="2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right" vertical="center"/>
    </xf>
    <xf numFmtId="165" fontId="3" fillId="0" borderId="1" pivotButton="0" quotePrefix="0" xfId="0"/>
    <xf numFmtId="167" fontId="3" fillId="4" borderId="1" applyAlignment="1" pivotButton="0" quotePrefix="0" xfId="0">
      <alignment horizontal="right" vertical="center"/>
    </xf>
    <xf numFmtId="167" fontId="3" fillId="3" borderId="1" applyAlignment="1" pivotButton="0" quotePrefix="0" xfId="0">
      <alignment horizontal="right" vertical="center"/>
    </xf>
    <xf numFmtId="167" fontId="3" fillId="5" borderId="1" applyAlignment="1" pivotButton="0" quotePrefix="0" xfId="0">
      <alignment horizontal="right" vertical="center"/>
    </xf>
    <xf numFmtId="167" fontId="4" fillId="2" borderId="1" applyAlignment="1" pivotButton="0" quotePrefix="0" xfId="0">
      <alignment horizontal="right" vertical="center"/>
    </xf>
    <xf numFmtId="167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Grundstückgewinnsteuer nach Kanton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'Übersicht'!B21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'Übersicht'!$A$22:$A$29</f>
            </numRef>
          </cat>
          <val>
            <numRef>
              <f>'Übersicht'!$B$22:$B$29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Kanton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Nettoerlös pro Fall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'Rechner'!V5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'Rechner'!$A$6:$A$15</f>
            </numRef>
          </cat>
          <val>
            <numRef>
              <f>'Rechner'!$V$6:$V$15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Fall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steuerbare Gewinne nach Objektart</a:t>
            </a:r>
          </a:p>
        </rich>
      </tx>
    </title>
    <plotArea>
      <pieChart>
        <varyColors val="1"/>
        <ser>
          <idx val="0"/>
          <order val="0"/>
          <tx>
            <strRef>
              <f>'Übersicht'!B35</f>
            </strRef>
          </tx>
          <spPr>
            <a:ln xmlns:a="http://schemas.openxmlformats.org/drawingml/2006/main">
              <a:prstDash val="solid"/>
            </a:ln>
          </spPr>
          <cat>
            <numRef>
              <f>'Übersicht'!$A$36:$A$42</f>
            </numRef>
          </cat>
          <val>
            <numRef>
              <f>'Übersicht'!$B$36:$B$42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468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46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19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9" customWidth="1" min="3" max="3"/>
    <col width="15" customWidth="1" min="4" max="4"/>
    <col width="20" customWidth="1" min="5" max="5"/>
    <col width="12" customWidth="1" min="6" max="6"/>
    <col width="13" customWidth="1" min="7" max="7"/>
    <col width="15" customWidth="1" min="8" max="8"/>
    <col width="17" customWidth="1" min="9" max="9"/>
    <col width="22" customWidth="1" min="10" max="10"/>
    <col width="17" customWidth="1" min="11" max="11"/>
    <col width="15" customWidth="1" min="12" max="12"/>
    <col width="17" customWidth="1" min="13" max="13"/>
    <col width="16" customWidth="1" min="14" max="14"/>
    <col width="13" customWidth="1" min="15" max="15"/>
    <col width="16" customWidth="1" min="16" max="16"/>
    <col width="24" customWidth="1" min="17" max="17"/>
    <col width="18" customWidth="1" min="18" max="18"/>
    <col width="17" customWidth="1" min="19" max="19"/>
    <col width="20" customWidth="1" min="20" max="20"/>
    <col width="22" customWidth="1" min="21" max="21"/>
    <col width="16" customWidth="1" min="22" max="22"/>
    <col width="22" customWidth="1" min="23" max="23"/>
  </cols>
  <sheetData>
    <row r="1">
      <c r="A1" s="1" t="inlineStr">
        <is>
          <t>Grundstückgewinnsteuer-Rechner Schweiz</t>
        </is>
      </c>
    </row>
    <row r="2">
      <c r="A2" s="2" t="inlineStr">
        <is>
          <t>Überschlägige Modellrechnung nach Kanton</t>
        </is>
      </c>
    </row>
    <row r="3">
      <c r="A3" s="3" t="inlineStr">
        <is>
          <t>Richtwerte: kantonale Parameter sind editierbar und mit dem zuständigen Steueramt abzugleichen.</t>
        </is>
      </c>
    </row>
    <row r="4"/>
    <row r="5" ht="42" customHeight="1">
      <c r="A5" s="4" t="inlineStr">
        <is>
          <t>Fall-ID</t>
        </is>
      </c>
      <c r="B5" s="4" t="inlineStr">
        <is>
          <t>Eigentümer/in</t>
        </is>
      </c>
      <c r="C5" s="4" t="inlineStr">
        <is>
          <t>Kanton</t>
        </is>
      </c>
      <c r="D5" s="4" t="inlineStr">
        <is>
          <t>Gemeinde</t>
        </is>
      </c>
      <c r="E5" s="4" t="inlineStr">
        <is>
          <t>Objektart</t>
        </is>
      </c>
      <c r="F5" s="4" t="inlineStr">
        <is>
          <t>Kaufdatum</t>
        </is>
      </c>
      <c r="G5" s="4" t="inlineStr">
        <is>
          <t>Verkaufsdatum</t>
        </is>
      </c>
      <c r="H5" s="4" t="inlineStr">
        <is>
          <t>Kaufpreis CHF</t>
        </is>
      </c>
      <c r="I5" s="4" t="inlineStr">
        <is>
          <t>Kaufnebenkosten CHF</t>
        </is>
      </c>
      <c r="J5" s="4" t="inlineStr">
        <is>
          <t>Wertvermehrende Investitionen CHF</t>
        </is>
      </c>
      <c r="K5" s="4" t="inlineStr">
        <is>
          <t>Unterhaltskosten CHF</t>
        </is>
      </c>
      <c r="L5" s="4" t="inlineStr">
        <is>
          <t>Verkaufskosten CHF</t>
        </is>
      </c>
      <c r="M5" s="4" t="inlineStr">
        <is>
          <t>Maklerprovision CHF</t>
        </is>
      </c>
      <c r="N5" s="4" t="inlineStr">
        <is>
          <t>Verkaufspreis CHF</t>
        </is>
      </c>
      <c r="O5" s="4" t="inlineStr">
        <is>
          <t>Besitzdauer Jahre</t>
        </is>
      </c>
      <c r="P5" s="4" t="inlineStr">
        <is>
          <t>Rohgewinn CHF</t>
        </is>
      </c>
      <c r="Q5" s="4" t="inlineStr">
        <is>
          <t>Steuerbarer Grundstückgewinn CHF</t>
        </is>
      </c>
      <c r="R5" s="4" t="inlineStr">
        <is>
          <t>Kantonsbasis-Steuersatz</t>
        </is>
      </c>
      <c r="S5" s="4" t="inlineStr">
        <is>
          <t>Besitzdauerabzug %</t>
        </is>
      </c>
      <c r="T5" s="4" t="inlineStr">
        <is>
          <t>Steuersatz nach Besitzdauer</t>
        </is>
      </c>
      <c r="U5" s="4" t="inlineStr">
        <is>
          <t>Grundstückgewinnsteuer CHF</t>
        </is>
      </c>
      <c r="V5" s="4" t="inlineStr">
        <is>
          <t>Nettoerlös CHF</t>
        </is>
      </c>
      <c r="W5" s="4" t="inlineStr">
        <is>
          <t>Prüfung</t>
        </is>
      </c>
    </row>
    <row r="6">
      <c r="A6" s="5" t="inlineStr">
        <is>
          <t>GG-001</t>
        </is>
      </c>
      <c r="B6" s="5" t="inlineStr">
        <is>
          <t>Andrea Müller</t>
        </is>
      </c>
      <c r="C6" s="5" t="inlineStr">
        <is>
          <t>ZH</t>
        </is>
      </c>
      <c r="D6" s="5" t="inlineStr">
        <is>
          <t>Zürich</t>
        </is>
      </c>
      <c r="E6" s="5" t="inlineStr">
        <is>
          <t>Eigentumswohnung</t>
        </is>
      </c>
      <c r="F6" s="28" t="n">
        <v>42444</v>
      </c>
      <c r="G6" s="28" t="n">
        <v>46073</v>
      </c>
      <c r="H6" s="38" t="n">
        <v>685000</v>
      </c>
      <c r="I6" s="38" t="n">
        <v>34250</v>
      </c>
      <c r="J6" s="38" t="n">
        <v>95000</v>
      </c>
      <c r="K6" s="38" t="n">
        <v>41000</v>
      </c>
      <c r="L6" s="38" t="n">
        <v>8200</v>
      </c>
      <c r="M6" s="38" t="n">
        <v>27400</v>
      </c>
      <c r="N6" s="38" t="n">
        <v>1120000</v>
      </c>
      <c r="O6" s="8">
        <f>YEAR(G6)-YEAR(F6)</f>
        <v/>
      </c>
      <c r="P6" s="39">
        <f>N6-H6-I6-J6-L6-M6</f>
        <v/>
      </c>
      <c r="Q6" s="39">
        <f>MAX(0,P6)</f>
        <v/>
      </c>
      <c r="R6" s="31">
        <f>IFERROR(VLOOKUP(C6,Kantonssaetze!A:G,4,FALSE),0)</f>
        <v/>
      </c>
      <c r="S6" s="31">
        <f>IFERROR(MIN(VLOOKUP(C6,Kantonssaetze!A:G,6,FALSE),O6*VLOOKUP(C6,Kantonssaetze!A:G,5,FALSE)),0)</f>
        <v/>
      </c>
      <c r="T6" s="31">
        <f>MAX(0,R6*(1-S6))</f>
        <v/>
      </c>
      <c r="U6" s="39">
        <f>Q6*T6</f>
        <v/>
      </c>
      <c r="V6" s="39">
        <f>N6-H6-I6-J6-L6-M6-U6</f>
        <v/>
      </c>
      <c r="W6" s="8">
        <f>IF(P6&lt;0,"Kein steuerbarer Gewinn",IF(O6&lt;2,"Besitzdauer prüfen","OK"))</f>
        <v/>
      </c>
    </row>
    <row r="7">
      <c r="A7" s="11" t="inlineStr">
        <is>
          <t>GG-002</t>
        </is>
      </c>
      <c r="B7" s="11" t="inlineStr">
        <is>
          <t>Markus Keller</t>
        </is>
      </c>
      <c r="C7" s="11" t="inlineStr">
        <is>
          <t>BE</t>
        </is>
      </c>
      <c r="D7" s="11" t="inlineStr">
        <is>
          <t>Bern</t>
        </is>
      </c>
      <c r="E7" s="11" t="inlineStr">
        <is>
          <t>Einfamilienhaus</t>
        </is>
      </c>
      <c r="F7" s="28" t="n">
        <v>42887</v>
      </c>
      <c r="G7" s="28" t="n">
        <v>46093</v>
      </c>
      <c r="H7" s="38" t="n">
        <v>820000</v>
      </c>
      <c r="I7" s="38" t="n">
        <v>41000</v>
      </c>
      <c r="J7" s="38" t="n">
        <v>135000</v>
      </c>
      <c r="K7" s="38" t="n">
        <v>52000</v>
      </c>
      <c r="L7" s="38" t="n">
        <v>9900</v>
      </c>
      <c r="M7" s="38" t="n">
        <v>32800</v>
      </c>
      <c r="N7" s="38" t="n">
        <v>1415000</v>
      </c>
      <c r="O7" s="12">
        <f>YEAR(G7)-YEAR(F7)</f>
        <v/>
      </c>
      <c r="P7" s="40">
        <f>N7-H7-I7-J7-L7-M7</f>
        <v/>
      </c>
      <c r="Q7" s="40">
        <f>MAX(0,P7)</f>
        <v/>
      </c>
      <c r="R7" s="33">
        <f>IFERROR(VLOOKUP(C7,Kantonssaetze!A:G,4,FALSE),0)</f>
        <v/>
      </c>
      <c r="S7" s="33">
        <f>IFERROR(MIN(VLOOKUP(C7,Kantonssaetze!A:G,6,FALSE),O7*VLOOKUP(C7,Kantonssaetze!A:G,5,FALSE)),0)</f>
        <v/>
      </c>
      <c r="T7" s="33">
        <f>MAX(0,R7*(1-S7))</f>
        <v/>
      </c>
      <c r="U7" s="40">
        <f>Q7*T7</f>
        <v/>
      </c>
      <c r="V7" s="40">
        <f>N7-H7-I7-J7-L7-M7-U7</f>
        <v/>
      </c>
      <c r="W7" s="12">
        <f>IF(P7&lt;0,"Kein steuerbarer Gewinn",IF(O7&lt;2,"Besitzdauer prüfen","OK"))</f>
        <v/>
      </c>
    </row>
    <row r="8">
      <c r="A8" s="5" t="inlineStr">
        <is>
          <t>GG-003</t>
        </is>
      </c>
      <c r="B8" s="5" t="inlineStr">
        <is>
          <t>Sandra Meier</t>
        </is>
      </c>
      <c r="C8" s="5" t="inlineStr">
        <is>
          <t>GE</t>
        </is>
      </c>
      <c r="D8" s="5" t="inlineStr">
        <is>
          <t>Genf</t>
        </is>
      </c>
      <c r="E8" s="5" t="inlineStr">
        <is>
          <t>Renditeliegenschaft</t>
        </is>
      </c>
      <c r="F8" s="28" t="n">
        <v>43370</v>
      </c>
      <c r="G8" s="28" t="n">
        <v>46037</v>
      </c>
      <c r="H8" s="38" t="n">
        <v>2350000</v>
      </c>
      <c r="I8" s="38" t="n">
        <v>141000</v>
      </c>
      <c r="J8" s="38" t="n">
        <v>260000</v>
      </c>
      <c r="K8" s="38" t="n">
        <v>96000</v>
      </c>
      <c r="L8" s="38" t="n">
        <v>18800</v>
      </c>
      <c r="M8" s="38" t="n">
        <v>70500</v>
      </c>
      <c r="N8" s="38" t="n">
        <v>3275000</v>
      </c>
      <c r="O8" s="8">
        <f>YEAR(G8)-YEAR(F8)</f>
        <v/>
      </c>
      <c r="P8" s="39">
        <f>N8-H8-I8-J8-L8-M8</f>
        <v/>
      </c>
      <c r="Q8" s="39">
        <f>MAX(0,P8)</f>
        <v/>
      </c>
      <c r="R8" s="31">
        <f>IFERROR(VLOOKUP(C8,Kantonssaetze!A:G,4,FALSE),0)</f>
        <v/>
      </c>
      <c r="S8" s="31">
        <f>IFERROR(MIN(VLOOKUP(C8,Kantonssaetze!A:G,6,FALSE),O8*VLOOKUP(C8,Kantonssaetze!A:G,5,FALSE)),0)</f>
        <v/>
      </c>
      <c r="T8" s="31">
        <f>MAX(0,R8*(1-S8))</f>
        <v/>
      </c>
      <c r="U8" s="39">
        <f>Q8*T8</f>
        <v/>
      </c>
      <c r="V8" s="39">
        <f>N8-H8-I8-J8-L8-M8-U8</f>
        <v/>
      </c>
      <c r="W8" s="8">
        <f>IF(P8&lt;0,"Kein steuerbarer Gewinn",IF(O8&lt;2,"Besitzdauer prüfen","OK"))</f>
        <v/>
      </c>
    </row>
    <row r="9">
      <c r="A9" s="11" t="inlineStr">
        <is>
          <t>GG-004</t>
        </is>
      </c>
      <c r="B9" s="11" t="inlineStr">
        <is>
          <t>Thomas Frei</t>
        </is>
      </c>
      <c r="C9" s="11" t="inlineStr">
        <is>
          <t>BS</t>
        </is>
      </c>
      <c r="D9" s="11" t="inlineStr">
        <is>
          <t>Basel</t>
        </is>
      </c>
      <c r="E9" s="11" t="inlineStr">
        <is>
          <t>Bauland</t>
        </is>
      </c>
      <c r="F9" s="28" t="n">
        <v>43566</v>
      </c>
      <c r="G9" s="28" t="n">
        <v>46142</v>
      </c>
      <c r="H9" s="38" t="n">
        <v>545000</v>
      </c>
      <c r="I9" s="38" t="n">
        <v>27250</v>
      </c>
      <c r="J9" s="38" t="n">
        <v>38000</v>
      </c>
      <c r="K9" s="38" t="n">
        <v>12000</v>
      </c>
      <c r="L9" s="38" t="n">
        <v>6900</v>
      </c>
      <c r="M9" s="38" t="n">
        <v>21800</v>
      </c>
      <c r="N9" s="38" t="n">
        <v>880000</v>
      </c>
      <c r="O9" s="12">
        <f>YEAR(G9)-YEAR(F9)</f>
        <v/>
      </c>
      <c r="P9" s="40">
        <f>N9-H9-I9-J9-L9-M9</f>
        <v/>
      </c>
      <c r="Q9" s="40">
        <f>MAX(0,P9)</f>
        <v/>
      </c>
      <c r="R9" s="33">
        <f>IFERROR(VLOOKUP(C9,Kantonssaetze!A:G,4,FALSE),0)</f>
        <v/>
      </c>
      <c r="S9" s="33">
        <f>IFERROR(MIN(VLOOKUP(C9,Kantonssaetze!A:G,6,FALSE),O9*VLOOKUP(C9,Kantonssaetze!A:G,5,FALSE)),0)</f>
        <v/>
      </c>
      <c r="T9" s="33">
        <f>MAX(0,R9*(1-S9))</f>
        <v/>
      </c>
      <c r="U9" s="40">
        <f>Q9*T9</f>
        <v/>
      </c>
      <c r="V9" s="40">
        <f>N9-H9-I9-J9-L9-M9-U9</f>
        <v/>
      </c>
      <c r="W9" s="12">
        <f>IF(P9&lt;0,"Kein steuerbarer Gewinn",IF(O9&lt;2,"Besitzdauer prüfen","OK"))</f>
        <v/>
      </c>
    </row>
    <row r="10">
      <c r="A10" s="5" t="inlineStr">
        <is>
          <t>GG-005</t>
        </is>
      </c>
      <c r="B10" s="5" t="inlineStr">
        <is>
          <t>Reto Brunner</t>
        </is>
      </c>
      <c r="C10" s="5" t="inlineStr">
        <is>
          <t>VD</t>
        </is>
      </c>
      <c r="D10" s="5" t="inlineStr">
        <is>
          <t>Lausanne</t>
        </is>
      </c>
      <c r="E10" s="5" t="inlineStr">
        <is>
          <t>Eigentumswohnung</t>
        </is>
      </c>
      <c r="F10" s="28" t="n">
        <v>43868</v>
      </c>
      <c r="G10" s="28" t="n">
        <v>46160</v>
      </c>
      <c r="H10" s="38" t="n">
        <v>760000</v>
      </c>
      <c r="I10" s="38" t="n">
        <v>45600</v>
      </c>
      <c r="J10" s="38" t="n">
        <v>88000</v>
      </c>
      <c r="K10" s="38" t="n">
        <v>33000</v>
      </c>
      <c r="L10" s="38" t="n">
        <v>9100</v>
      </c>
      <c r="M10" s="38" t="n">
        <v>30400</v>
      </c>
      <c r="N10" s="38" t="n">
        <v>1195000</v>
      </c>
      <c r="O10" s="8">
        <f>YEAR(G10)-YEAR(F10)</f>
        <v/>
      </c>
      <c r="P10" s="39">
        <f>N10-H10-I10-J10-L10-M10</f>
        <v/>
      </c>
      <c r="Q10" s="39">
        <f>MAX(0,P10)</f>
        <v/>
      </c>
      <c r="R10" s="31">
        <f>IFERROR(VLOOKUP(C10,Kantonssaetze!A:G,4,FALSE),0)</f>
        <v/>
      </c>
      <c r="S10" s="31">
        <f>IFERROR(MIN(VLOOKUP(C10,Kantonssaetze!A:G,6,FALSE),O10*VLOOKUP(C10,Kantonssaetze!A:G,5,FALSE)),0)</f>
        <v/>
      </c>
      <c r="T10" s="31">
        <f>MAX(0,R10*(1-S10))</f>
        <v/>
      </c>
      <c r="U10" s="39">
        <f>Q10*T10</f>
        <v/>
      </c>
      <c r="V10" s="39">
        <f>N10-H10-I10-J10-L10-M10-U10</f>
        <v/>
      </c>
      <c r="W10" s="8">
        <f>IF(P10&lt;0,"Kein steuerbarer Gewinn",IF(O10&lt;2,"Besitzdauer prüfen","OK"))</f>
        <v/>
      </c>
    </row>
    <row r="11">
      <c r="A11" s="11" t="inlineStr">
        <is>
          <t>GG-006</t>
        </is>
      </c>
      <c r="B11" s="11" t="inlineStr">
        <is>
          <t>Nicole Zimmermann</t>
        </is>
      </c>
      <c r="C11" s="11" t="inlineStr">
        <is>
          <t>LU</t>
        </is>
      </c>
      <c r="D11" s="11" t="inlineStr">
        <is>
          <t>Luzern</t>
        </is>
      </c>
      <c r="E11" s="11" t="inlineStr">
        <is>
          <t>Einfamilienhaus</t>
        </is>
      </c>
      <c r="F11" s="28" t="n">
        <v>43427</v>
      </c>
      <c r="G11" s="28" t="n">
        <v>46178</v>
      </c>
      <c r="H11" s="38" t="n">
        <v>910000</v>
      </c>
      <c r="I11" s="38" t="n">
        <v>45500</v>
      </c>
      <c r="J11" s="38" t="n">
        <v>150000</v>
      </c>
      <c r="K11" s="38" t="n">
        <v>61000</v>
      </c>
      <c r="L11" s="38" t="n">
        <v>10300</v>
      </c>
      <c r="M11" s="38" t="n">
        <v>36400</v>
      </c>
      <c r="N11" s="38" t="n">
        <v>1480000</v>
      </c>
      <c r="O11" s="12">
        <f>YEAR(G11)-YEAR(F11)</f>
        <v/>
      </c>
      <c r="P11" s="40">
        <f>N11-H11-I11-J11-L11-M11</f>
        <v/>
      </c>
      <c r="Q11" s="40">
        <f>MAX(0,P11)</f>
        <v/>
      </c>
      <c r="R11" s="33">
        <f>IFERROR(VLOOKUP(C11,Kantonssaetze!A:G,4,FALSE),0)</f>
        <v/>
      </c>
      <c r="S11" s="33">
        <f>IFERROR(MIN(VLOOKUP(C11,Kantonssaetze!A:G,6,FALSE),O11*VLOOKUP(C11,Kantonssaetze!A:G,5,FALSE)),0)</f>
        <v/>
      </c>
      <c r="T11" s="33">
        <f>MAX(0,R11*(1-S11))</f>
        <v/>
      </c>
      <c r="U11" s="40">
        <f>Q11*T11</f>
        <v/>
      </c>
      <c r="V11" s="40">
        <f>N11-H11-I11-J11-L11-M11-U11</f>
        <v/>
      </c>
      <c r="W11" s="12">
        <f>IF(P11&lt;0,"Kein steuerbarer Gewinn",IF(O11&lt;2,"Besitzdauer prüfen","OK"))</f>
        <v/>
      </c>
    </row>
    <row r="12">
      <c r="A12" s="5" t="inlineStr">
        <is>
          <t>GG-007</t>
        </is>
      </c>
      <c r="B12" s="5" t="inlineStr">
        <is>
          <t>Stefan Graf</t>
        </is>
      </c>
      <c r="C12" s="5" t="inlineStr">
        <is>
          <t>SG</t>
        </is>
      </c>
      <c r="D12" s="5" t="inlineStr">
        <is>
          <t>St. Gallen</t>
        </is>
      </c>
      <c r="E12" s="5" t="inlineStr">
        <is>
          <t>Mehrfamilienhaus</t>
        </is>
      </c>
      <c r="F12" s="28" t="n">
        <v>42977</v>
      </c>
      <c r="G12" s="28" t="n">
        <v>46108</v>
      </c>
      <c r="H12" s="38" t="n">
        <v>1680000</v>
      </c>
      <c r="I12" s="38" t="n">
        <v>84000</v>
      </c>
      <c r="J12" s="38" t="n">
        <v>220000</v>
      </c>
      <c r="K12" s="38" t="n">
        <v>87000</v>
      </c>
      <c r="L12" s="38" t="n">
        <v>15600</v>
      </c>
      <c r="M12" s="38" t="n">
        <v>50400</v>
      </c>
      <c r="N12" s="38" t="n">
        <v>2490000</v>
      </c>
      <c r="O12" s="8">
        <f>YEAR(G12)-YEAR(F12)</f>
        <v/>
      </c>
      <c r="P12" s="39">
        <f>N12-H12-I12-J12-L12-M12</f>
        <v/>
      </c>
      <c r="Q12" s="39">
        <f>MAX(0,P12)</f>
        <v/>
      </c>
      <c r="R12" s="31">
        <f>IFERROR(VLOOKUP(C12,Kantonssaetze!A:G,4,FALSE),0)</f>
        <v/>
      </c>
      <c r="S12" s="31">
        <f>IFERROR(MIN(VLOOKUP(C12,Kantonssaetze!A:G,6,FALSE),O12*VLOOKUP(C12,Kantonssaetze!A:G,5,FALSE)),0)</f>
        <v/>
      </c>
      <c r="T12" s="31">
        <f>MAX(0,R12*(1-S12))</f>
        <v/>
      </c>
      <c r="U12" s="39">
        <f>Q12*T12</f>
        <v/>
      </c>
      <c r="V12" s="39">
        <f>N12-H12-I12-J12-L12-M12-U12</f>
        <v/>
      </c>
      <c r="W12" s="8">
        <f>IF(P12&lt;0,"Kein steuerbarer Gewinn",IF(O12&lt;2,"Besitzdauer prüfen","OK"))</f>
        <v/>
      </c>
    </row>
    <row r="13">
      <c r="A13" s="11" t="inlineStr">
        <is>
          <t>GG-008</t>
        </is>
      </c>
      <c r="B13" s="11" t="inlineStr">
        <is>
          <t>Claudia Rossi</t>
        </is>
      </c>
      <c r="C13" s="11" t="inlineStr">
        <is>
          <t>TI</t>
        </is>
      </c>
      <c r="D13" s="11" t="inlineStr">
        <is>
          <t>Lugano</t>
        </is>
      </c>
      <c r="E13" s="11" t="inlineStr">
        <is>
          <t>Ferienwohnung</t>
        </is>
      </c>
      <c r="F13" s="28" t="n">
        <v>44459</v>
      </c>
      <c r="G13" s="28" t="n">
        <v>46203</v>
      </c>
      <c r="H13" s="38" t="n">
        <v>690000</v>
      </c>
      <c r="I13" s="38" t="n">
        <v>41400</v>
      </c>
      <c r="J13" s="38" t="n">
        <v>65000</v>
      </c>
      <c r="K13" s="38" t="n">
        <v>24000</v>
      </c>
      <c r="L13" s="38" t="n">
        <v>8300</v>
      </c>
      <c r="M13" s="38" t="n">
        <v>27600</v>
      </c>
      <c r="N13" s="38" t="n">
        <v>965000</v>
      </c>
      <c r="O13" s="12">
        <f>YEAR(G13)-YEAR(F13)</f>
        <v/>
      </c>
      <c r="P13" s="40">
        <f>N13-H13-I13-J13-L13-M13</f>
        <v/>
      </c>
      <c r="Q13" s="40">
        <f>MAX(0,P13)</f>
        <v/>
      </c>
      <c r="R13" s="33">
        <f>IFERROR(VLOOKUP(C13,Kantonssaetze!A:G,4,FALSE),0)</f>
        <v/>
      </c>
      <c r="S13" s="33">
        <f>IFERROR(MIN(VLOOKUP(C13,Kantonssaetze!A:G,6,FALSE),O13*VLOOKUP(C13,Kantonssaetze!A:G,5,FALSE)),0)</f>
        <v/>
      </c>
      <c r="T13" s="33">
        <f>MAX(0,R13*(1-S13))</f>
        <v/>
      </c>
      <c r="U13" s="40">
        <f>Q13*T13</f>
        <v/>
      </c>
      <c r="V13" s="40">
        <f>N13-H13-I13-J13-L13-M13-U13</f>
        <v/>
      </c>
      <c r="W13" s="12">
        <f>IF(P13&lt;0,"Kein steuerbarer Gewinn",IF(O13&lt;2,"Besitzdauer prüfen","OK"))</f>
        <v/>
      </c>
    </row>
    <row r="14">
      <c r="A14" s="5" t="inlineStr">
        <is>
          <t>GG-009</t>
        </is>
      </c>
      <c r="B14" s="5" t="inlineStr">
        <is>
          <t>Daniela Schmid</t>
        </is>
      </c>
      <c r="C14" s="5" t="inlineStr">
        <is>
          <t>ZH</t>
        </is>
      </c>
      <c r="D14" s="5" t="inlineStr">
        <is>
          <t>Winterthur</t>
        </is>
      </c>
      <c r="E14" s="5" t="inlineStr">
        <is>
          <t>Reihenhaus</t>
        </is>
      </c>
      <c r="F14" s="28" t="n">
        <v>43594</v>
      </c>
      <c r="G14" s="28" t="n">
        <v>46126</v>
      </c>
      <c r="H14" s="38" t="n">
        <v>980000</v>
      </c>
      <c r="I14" s="38" t="n">
        <v>49000</v>
      </c>
      <c r="J14" s="38" t="n">
        <v>175000</v>
      </c>
      <c r="K14" s="38" t="n">
        <v>58000</v>
      </c>
      <c r="L14" s="38" t="n">
        <v>11200</v>
      </c>
      <c r="M14" s="38" t="n">
        <v>39200</v>
      </c>
      <c r="N14" s="38" t="n">
        <v>1560000</v>
      </c>
      <c r="O14" s="8">
        <f>YEAR(G14)-YEAR(F14)</f>
        <v/>
      </c>
      <c r="P14" s="39">
        <f>N14-H14-I14-J14-L14-M14</f>
        <v/>
      </c>
      <c r="Q14" s="39">
        <f>MAX(0,P14)</f>
        <v/>
      </c>
      <c r="R14" s="31">
        <f>IFERROR(VLOOKUP(C14,Kantonssaetze!A:G,4,FALSE),0)</f>
        <v/>
      </c>
      <c r="S14" s="31">
        <f>IFERROR(MIN(VLOOKUP(C14,Kantonssaetze!A:G,6,FALSE),O14*VLOOKUP(C14,Kantonssaetze!A:G,5,FALSE)),0)</f>
        <v/>
      </c>
      <c r="T14" s="31">
        <f>MAX(0,R14*(1-S14))</f>
        <v/>
      </c>
      <c r="U14" s="39">
        <f>Q14*T14</f>
        <v/>
      </c>
      <c r="V14" s="39">
        <f>N14-H14-I14-J14-L14-M14-U14</f>
        <v/>
      </c>
      <c r="W14" s="8">
        <f>IF(P14&lt;0,"Kein steuerbarer Gewinn",IF(O14&lt;2,"Besitzdauer prüfen","OK"))</f>
        <v/>
      </c>
    </row>
    <row r="15">
      <c r="A15" s="11" t="inlineStr">
        <is>
          <t>GG-010</t>
        </is>
      </c>
      <c r="B15" s="11" t="inlineStr">
        <is>
          <t>Beat Huber</t>
        </is>
      </c>
      <c r="C15" s="11" t="inlineStr">
        <is>
          <t>BE</t>
        </is>
      </c>
      <c r="D15" s="11" t="inlineStr">
        <is>
          <t>Biel</t>
        </is>
      </c>
      <c r="E15" s="11" t="inlineStr">
        <is>
          <t>Bauland</t>
        </is>
      </c>
      <c r="F15" s="28" t="n">
        <v>44106</v>
      </c>
      <c r="G15" s="28" t="n">
        <v>46171</v>
      </c>
      <c r="H15" s="38" t="n">
        <v>430000</v>
      </c>
      <c r="I15" s="38" t="n">
        <v>21500</v>
      </c>
      <c r="J15" s="38" t="n">
        <v>22000</v>
      </c>
      <c r="K15" s="38" t="n">
        <v>9000</v>
      </c>
      <c r="L15" s="38" t="n">
        <v>5700</v>
      </c>
      <c r="M15" s="38" t="n">
        <v>17200</v>
      </c>
      <c r="N15" s="38" t="n">
        <v>705000</v>
      </c>
      <c r="O15" s="12">
        <f>YEAR(G15)-YEAR(F15)</f>
        <v/>
      </c>
      <c r="P15" s="40">
        <f>N15-H15-I15-J15-L15-M15</f>
        <v/>
      </c>
      <c r="Q15" s="40">
        <f>MAX(0,P15)</f>
        <v/>
      </c>
      <c r="R15" s="33">
        <f>IFERROR(VLOOKUP(C15,Kantonssaetze!A:G,4,FALSE),0)</f>
        <v/>
      </c>
      <c r="S15" s="33">
        <f>IFERROR(MIN(VLOOKUP(C15,Kantonssaetze!A:G,6,FALSE),O15*VLOOKUP(C15,Kantonssaetze!A:G,5,FALSE)),0)</f>
        <v/>
      </c>
      <c r="T15" s="33">
        <f>MAX(0,R15*(1-S15))</f>
        <v/>
      </c>
      <c r="U15" s="40">
        <f>Q15*T15</f>
        <v/>
      </c>
      <c r="V15" s="40">
        <f>N15-H15-I15-J15-L15-M15-U15</f>
        <v/>
      </c>
      <c r="W15" s="12">
        <f>IF(P15&lt;0,"Kein steuerbarer Gewinn",IF(O15&lt;2,"Besitzdauer prüfen","OK"))</f>
        <v/>
      </c>
    </row>
    <row r="16">
      <c r="A16" s="15" t="inlineStr">
        <is>
          <t>Total</t>
        </is>
      </c>
      <c r="H16" s="41">
        <f>SUM(H6:H15)</f>
        <v/>
      </c>
      <c r="I16" s="41">
        <f>SUM(I6:I15)</f>
        <v/>
      </c>
      <c r="J16" s="41">
        <f>SUM(J6:J15)</f>
        <v/>
      </c>
      <c r="K16" s="41">
        <f>SUM(K6:K15)</f>
        <v/>
      </c>
      <c r="L16" s="41">
        <f>SUM(L6:L15)</f>
        <v/>
      </c>
      <c r="M16" s="41">
        <f>SUM(M6:M15)</f>
        <v/>
      </c>
      <c r="N16" s="41">
        <f>SUM(N6:N15)</f>
        <v/>
      </c>
      <c r="O16" s="17" t="inlineStr"/>
      <c r="P16" s="41">
        <f>SUM(P6:P15)</f>
        <v/>
      </c>
      <c r="Q16" s="41">
        <f>SUM(Q6:Q15)</f>
        <v/>
      </c>
      <c r="R16" s="17" t="inlineStr"/>
      <c r="S16" s="17" t="inlineStr"/>
      <c r="T16" s="17" t="inlineStr"/>
      <c r="U16" s="41">
        <f>SUM(U6:U15)</f>
        <v/>
      </c>
      <c r="V16" s="41">
        <f>SUM(V6:V15)</f>
        <v/>
      </c>
      <c r="W16" s="17" t="inlineStr"/>
    </row>
  </sheetData>
  <mergeCells count="1">
    <mergeCell ref="A1:W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28" customWidth="1" min="3" max="3"/>
    <col width="22" customWidth="1" min="4" max="4"/>
    <col width="25" customWidth="1" min="5" max="5"/>
    <col width="27" customWidth="1" min="6" max="6"/>
    <col width="55" customWidth="1" min="7" max="7"/>
  </cols>
  <sheetData>
    <row r="1">
      <c r="A1" s="18" t="inlineStr">
        <is>
          <t>Kantonale Modellparameter Grundstückgewinnsteuer</t>
        </is>
      </c>
    </row>
    <row r="2">
      <c r="A2" s="2" t="inlineStr">
        <is>
          <t>Editierbare Richtwerte, keine verbindliche Steuerberechnung.</t>
        </is>
      </c>
    </row>
    <row r="3"/>
    <row r="4" ht="45" customHeight="1">
      <c r="A4" s="4" t="inlineStr">
        <is>
          <t>Kanton</t>
        </is>
      </c>
      <c r="B4" s="4" t="inlineStr">
        <is>
          <t>Kantonshauptort</t>
        </is>
      </c>
      <c r="C4" s="4" t="inlineStr">
        <is>
          <t>Normalsatz Grundstückgewinnsteuer %</t>
        </is>
      </c>
      <c r="D4" s="4" t="inlineStr">
        <is>
          <t>Basis-Steuersatz Modell %</t>
        </is>
      </c>
      <c r="E4" s="4" t="inlineStr">
        <is>
          <t>Besitzdauerabzug pro Jahr %</t>
        </is>
      </c>
      <c r="F4" s="4" t="inlineStr">
        <is>
          <t>Maximaler Besitzdauerabzug %</t>
        </is>
      </c>
      <c r="G4" s="4" t="inlineStr">
        <is>
          <t>Bemerkung / Quelle</t>
        </is>
      </c>
    </row>
    <row r="5">
      <c r="A5" s="8" t="inlineStr">
        <is>
          <t>ZH</t>
        </is>
      </c>
      <c r="B5" s="5" t="inlineStr">
        <is>
          <t>Zürich</t>
        </is>
      </c>
      <c r="C5" s="35" t="n">
        <v>0.3</v>
      </c>
      <c r="D5" s="35" t="n">
        <v>0.2</v>
      </c>
      <c r="E5" s="35" t="n">
        <v>0.02</v>
      </c>
      <c r="F5" s="35" t="n">
        <v>0.3</v>
      </c>
      <c r="G5" s="5" t="inlineStr">
        <is>
          <t>Modellwert; kantonale Staffel und Gemeindeanteil prüfen</t>
        </is>
      </c>
    </row>
    <row r="6">
      <c r="A6" s="12" t="inlineStr">
        <is>
          <t>BE</t>
        </is>
      </c>
      <c r="B6" s="11" t="inlineStr">
        <is>
          <t>Bern</t>
        </is>
      </c>
      <c r="C6" s="35" t="n">
        <v>0.28</v>
      </c>
      <c r="D6" s="35" t="n">
        <v>0.18</v>
      </c>
      <c r="E6" s="35" t="n">
        <v>0.018</v>
      </c>
      <c r="F6" s="35" t="n">
        <v>0.28</v>
      </c>
      <c r="G6" s="11" t="inlineStr">
        <is>
          <t>Modellwert; Ersatzbeschaffung beachten</t>
        </is>
      </c>
    </row>
    <row r="7">
      <c r="A7" s="8" t="inlineStr">
        <is>
          <t>GE</t>
        </is>
      </c>
      <c r="B7" s="5" t="inlineStr">
        <is>
          <t>Genf</t>
        </is>
      </c>
      <c r="C7" s="35" t="n">
        <v>0.35</v>
      </c>
      <c r="D7" s="35" t="n">
        <v>0.24</v>
      </c>
      <c r="E7" s="35" t="n">
        <v>0.025</v>
      </c>
      <c r="F7" s="35" t="n">
        <v>0.4</v>
      </c>
      <c r="G7" s="5" t="inlineStr">
        <is>
          <t>Modellwert; hohe progressive Wirkung möglich</t>
        </is>
      </c>
    </row>
    <row r="8">
      <c r="A8" s="12" t="inlineStr">
        <is>
          <t>BS</t>
        </is>
      </c>
      <c r="B8" s="11" t="inlineStr">
        <is>
          <t>Basel</t>
        </is>
      </c>
      <c r="C8" s="35" t="n">
        <v>0.32</v>
      </c>
      <c r="D8" s="35" t="n">
        <v>0.22</v>
      </c>
      <c r="E8" s="35" t="n">
        <v>0.022</v>
      </c>
      <c r="F8" s="35" t="n">
        <v>0.35</v>
      </c>
      <c r="G8" s="11" t="inlineStr">
        <is>
          <t>Modellwert; Spekulationszuschlag bei kurzer Dauer möglich</t>
        </is>
      </c>
    </row>
    <row r="9">
      <c r="A9" s="8" t="inlineStr">
        <is>
          <t>VD</t>
        </is>
      </c>
      <c r="B9" s="5" t="inlineStr">
        <is>
          <t>Lausanne</t>
        </is>
      </c>
      <c r="C9" s="35" t="n">
        <v>0.31</v>
      </c>
      <c r="D9" s="35" t="n">
        <v>0.21</v>
      </c>
      <c r="E9" s="35" t="n">
        <v>0.021</v>
      </c>
      <c r="F9" s="35" t="n">
        <v>0.32</v>
      </c>
      <c r="G9" s="5" t="inlineStr">
        <is>
          <t>Modellwert; Selbstbewohnung kann privilegiert sein</t>
        </is>
      </c>
    </row>
    <row r="10">
      <c r="A10" s="12" t="inlineStr">
        <is>
          <t>LU</t>
        </is>
      </c>
      <c r="B10" s="11" t="inlineStr">
        <is>
          <t>Luzern</t>
        </is>
      </c>
      <c r="C10" s="35" t="n">
        <v>0.24</v>
      </c>
      <c r="D10" s="35" t="n">
        <v>0.16</v>
      </c>
      <c r="E10" s="35" t="n">
        <v>0.017</v>
      </c>
      <c r="F10" s="35" t="n">
        <v>0.25</v>
      </c>
      <c r="G10" s="11" t="inlineStr">
        <is>
          <t>Modellwert; Grundstückart relevant</t>
        </is>
      </c>
    </row>
    <row r="11">
      <c r="A11" s="8" t="inlineStr">
        <is>
          <t>SG</t>
        </is>
      </c>
      <c r="B11" s="5" t="inlineStr">
        <is>
          <t>St. Gallen</t>
        </is>
      </c>
      <c r="C11" s="35" t="n">
        <v>0.23</v>
      </c>
      <c r="D11" s="35" t="n">
        <v>0.15</v>
      </c>
      <c r="E11" s="35" t="n">
        <v>0.016</v>
      </c>
      <c r="F11" s="35" t="n">
        <v>0.24</v>
      </c>
      <c r="G11" s="5" t="inlineStr">
        <is>
          <t>Modellwert; Gemeindebeteiligung separat prüfen</t>
        </is>
      </c>
    </row>
    <row r="12">
      <c r="A12" s="12" t="inlineStr">
        <is>
          <t>TI</t>
        </is>
      </c>
      <c r="B12" s="11" t="inlineStr">
        <is>
          <t>Bellinzona</t>
        </is>
      </c>
      <c r="C12" s="35" t="n">
        <v>0.29</v>
      </c>
      <c r="D12" s="35" t="n">
        <v>0.19</v>
      </c>
      <c r="E12" s="35" t="n">
        <v>0.019</v>
      </c>
      <c r="F12" s="35" t="n">
        <v>0.3</v>
      </c>
      <c r="G12" s="11" t="inlineStr">
        <is>
          <t>Modellwert; Ferienwohnungen gesondert prüfen</t>
        </is>
      </c>
    </row>
    <row r="13"/>
    <row r="14"/>
    <row r="15">
      <c r="A15" s="20" t="inlineStr">
        <is>
          <t>Hinweis 1: Kantone kennen unterschiedliche Tarife, Abzüge, Zuschläge und Bemessungsgrenzen.</t>
        </is>
      </c>
    </row>
    <row r="16">
      <c r="A16" s="20" t="inlineStr">
        <is>
          <t>Hinweis 2: Bei kurzer Besitzdauer kann ein Spekulationszuschlag greifen.</t>
        </is>
      </c>
    </row>
    <row r="17">
      <c r="A17" s="20" t="inlineStr">
        <is>
          <t>Hinweis 3: Ersatzbeschaffung und dauerhafte Selbstbewohnung können die Steuerlast reduzieren oder aufschieben.</t>
        </is>
      </c>
    </row>
    <row r="18">
      <c r="A18" s="20" t="inlineStr">
        <is>
          <t>Hinweis 4: Grundstückart, Nutzung, Handänderungssteuer und separate Gemeindebeteiligung sind kantonal geregelt.</t>
        </is>
      </c>
    </row>
    <row r="19">
      <c r="A19" s="20" t="inlineStr">
        <is>
          <t>Hinweis 5: Verbindliche Werte ausschliesslich beim kantonalen Steueramt oder der Einwohnergemeinde einholen.</t>
        </is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22" customWidth="1" min="2" max="2"/>
    <col width="4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>
      <c r="A1" s="18" t="inlineStr">
        <is>
          <t>Übersicht Grundstückgewinnsteuer</t>
        </is>
      </c>
    </row>
    <row r="2">
      <c r="A2" s="2" t="inlineStr">
        <is>
          <t>Kennzahlen und Diagramme auf Basis der Modellparameter</t>
        </is>
      </c>
    </row>
    <row r="3"/>
    <row r="4">
      <c r="A4" s="21" t="inlineStr">
        <is>
          <t>Anzahl Fälle</t>
        </is>
      </c>
      <c r="B4" s="22">
        <f>COUNTIF(Rechner!A6:A15,"&lt;&gt;")</f>
        <v/>
      </c>
    </row>
    <row r="5">
      <c r="A5" s="23" t="inlineStr">
        <is>
          <t>Total Verkaufspreise</t>
        </is>
      </c>
      <c r="B5" s="40">
        <f>SUM(Rechner!N6:N15)</f>
        <v/>
      </c>
    </row>
    <row r="6">
      <c r="A6" s="21" t="inlineStr">
        <is>
          <t>Total steuerbare Gewinne</t>
        </is>
      </c>
      <c r="B6" s="39">
        <f>SUM(Rechner!Q6:Q15)</f>
        <v/>
      </c>
    </row>
    <row r="7">
      <c r="A7" s="23" t="inlineStr">
        <is>
          <t>Durchschnittlicher steuerbarer Gewinn</t>
        </is>
      </c>
      <c r="B7" s="40">
        <f>IFERROR(AVERAGE(Rechner!Q6:Q15),0)</f>
        <v/>
      </c>
    </row>
    <row r="8">
      <c r="A8" s="21" t="inlineStr">
        <is>
          <t>Total Grundstückgewinnsteuer</t>
        </is>
      </c>
      <c r="B8" s="39">
        <f>SUM(Rechner!U6:U15)</f>
        <v/>
      </c>
    </row>
    <row r="9">
      <c r="A9" s="23" t="inlineStr">
        <is>
          <t>Durchschnittliche Steuerquote</t>
        </is>
      </c>
      <c r="B9" s="36">
        <f>IF(SUM(Rechner!Q6:Q15)=0,0,SUM(Rechner!U6:U15)/SUM(Rechner!Q6:Q15))</f>
        <v/>
      </c>
    </row>
    <row r="10">
      <c r="A10" s="21" t="inlineStr">
        <is>
          <t>Fälle ohne steuerbaren Gewinn</t>
        </is>
      </c>
      <c r="B10" s="22">
        <f>COUNTIF(Rechner!W6:W15,"Kein steuerbarer Gewinn")</f>
        <v/>
      </c>
    </row>
    <row r="11"/>
    <row r="12"/>
    <row r="13">
      <c r="A13" s="25" t="inlineStr">
        <is>
          <t>Hinweis: Alle Resultate sind überschlägig und ersetzen keine amtliche Veranlagung.</t>
        </is>
      </c>
    </row>
    <row r="14"/>
    <row r="15"/>
    <row r="16"/>
    <row r="17"/>
    <row r="18"/>
    <row r="19"/>
    <row r="20">
      <c r="A20" s="2" t="inlineStr">
        <is>
          <t>Grundstückgewinnsteuer nach Kanton</t>
        </is>
      </c>
    </row>
    <row r="21">
      <c r="A21" s="15" t="inlineStr">
        <is>
          <t>Kanton</t>
        </is>
      </c>
      <c r="B21" s="15" t="inlineStr">
        <is>
          <t>Steuer CHF</t>
        </is>
      </c>
    </row>
    <row r="22">
      <c r="A22" s="26" t="inlineStr">
        <is>
          <t>ZH</t>
        </is>
      </c>
      <c r="B22" s="42">
        <f>SUMIF(Rechner!$C$6:$C$15,A22,Rechner!$U$6:$U$15)</f>
        <v/>
      </c>
    </row>
    <row r="23">
      <c r="A23" s="26" t="inlineStr">
        <is>
          <t>BE</t>
        </is>
      </c>
      <c r="B23" s="42">
        <f>SUMIF(Rechner!$C$6:$C$15,A23,Rechner!$U$6:$U$15)</f>
        <v/>
      </c>
    </row>
    <row r="24">
      <c r="A24" s="26" t="inlineStr">
        <is>
          <t>GE</t>
        </is>
      </c>
      <c r="B24" s="42">
        <f>SUMIF(Rechner!$C$6:$C$15,A24,Rechner!$U$6:$U$15)</f>
        <v/>
      </c>
    </row>
    <row r="25">
      <c r="A25" s="26" t="inlineStr">
        <is>
          <t>BS</t>
        </is>
      </c>
      <c r="B25" s="42">
        <f>SUMIF(Rechner!$C$6:$C$15,A25,Rechner!$U$6:$U$15)</f>
        <v/>
      </c>
    </row>
    <row r="26">
      <c r="A26" s="26" t="inlineStr">
        <is>
          <t>VD</t>
        </is>
      </c>
      <c r="B26" s="42">
        <f>SUMIF(Rechner!$C$6:$C$15,A26,Rechner!$U$6:$U$15)</f>
        <v/>
      </c>
    </row>
    <row r="27">
      <c r="A27" s="26" t="inlineStr">
        <is>
          <t>LU</t>
        </is>
      </c>
      <c r="B27" s="42">
        <f>SUMIF(Rechner!$C$6:$C$15,A27,Rechner!$U$6:$U$15)</f>
        <v/>
      </c>
    </row>
    <row r="28">
      <c r="A28" s="26" t="inlineStr">
        <is>
          <t>SG</t>
        </is>
      </c>
      <c r="B28" s="42">
        <f>SUMIF(Rechner!$C$6:$C$15,A28,Rechner!$U$6:$U$15)</f>
        <v/>
      </c>
    </row>
    <row r="29">
      <c r="A29" s="26" t="inlineStr">
        <is>
          <t>TI</t>
        </is>
      </c>
      <c r="B29" s="42">
        <f>SUMIF(Rechner!$C$6:$C$15,A29,Rechner!$U$6:$U$15)</f>
        <v/>
      </c>
    </row>
    <row r="30"/>
    <row r="31"/>
    <row r="32"/>
    <row r="33"/>
    <row r="34">
      <c r="A34" s="2" t="inlineStr">
        <is>
          <t>Steuerbare Gewinne nach Objektart</t>
        </is>
      </c>
    </row>
    <row r="35">
      <c r="A35" s="15" t="inlineStr">
        <is>
          <t>Objektart</t>
        </is>
      </c>
      <c r="B35" s="15" t="inlineStr">
        <is>
          <t>Gewinn CHF</t>
        </is>
      </c>
    </row>
    <row r="36">
      <c r="A36" s="26" t="inlineStr">
        <is>
          <t>Eigentumswohnung</t>
        </is>
      </c>
      <c r="B36" s="42">
        <f>SUMIF(Rechner!$E$6:$E$15,A36,Rechner!$Q$6:$Q$15)</f>
        <v/>
      </c>
    </row>
    <row r="37">
      <c r="A37" s="26" t="inlineStr">
        <is>
          <t>Einfamilienhaus</t>
        </is>
      </c>
      <c r="B37" s="42">
        <f>SUMIF(Rechner!$E$6:$E$15,A37,Rechner!$Q$6:$Q$15)</f>
        <v/>
      </c>
    </row>
    <row r="38">
      <c r="A38" s="26" t="inlineStr">
        <is>
          <t>Renditeliegenschaft</t>
        </is>
      </c>
      <c r="B38" s="42">
        <f>SUMIF(Rechner!$E$6:$E$15,A38,Rechner!$Q$6:$Q$15)</f>
        <v/>
      </c>
    </row>
    <row r="39">
      <c r="A39" s="26" t="inlineStr">
        <is>
          <t>Bauland</t>
        </is>
      </c>
      <c r="B39" s="42">
        <f>SUMIF(Rechner!$E$6:$E$15,A39,Rechner!$Q$6:$Q$15)</f>
        <v/>
      </c>
    </row>
    <row r="40">
      <c r="A40" s="26" t="inlineStr">
        <is>
          <t>Mehrfamilienhaus</t>
        </is>
      </c>
      <c r="B40" s="42">
        <f>SUMIF(Rechner!$E$6:$E$15,A40,Rechner!$Q$6:$Q$15)</f>
        <v/>
      </c>
    </row>
    <row r="41">
      <c r="A41" s="26" t="inlineStr">
        <is>
          <t>Ferienwohnung</t>
        </is>
      </c>
      <c r="B41" s="42">
        <f>SUMIF(Rechner!$E$6:$E$15,A41,Rechner!$Q$6:$Q$15)</f>
        <v/>
      </c>
    </row>
    <row r="42">
      <c r="A42" s="26" t="inlineStr">
        <is>
          <t>Reihenhaus</t>
        </is>
      </c>
      <c r="B42" s="42">
        <f>SUMIF(Rechner!$E$6:$E$15,A42,Rechner!$Q$6:$Q$15)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1"/>
  <sheetViews>
    <sheetView showGridLines="0" workbookViewId="0">
      <selection activeCell="A1" sqref="A1"/>
    </sheetView>
  </sheetViews>
  <sheetFormatPr baseColWidth="8" defaultRowHeight="15"/>
  <cols>
    <col width="115" customWidth="1" min="1" max="1"/>
  </cols>
  <sheetData>
    <row r="1">
      <c r="A1" s="18" t="inlineStr">
        <is>
          <t>Anleitung</t>
        </is>
      </c>
    </row>
    <row r="2"/>
    <row r="3">
      <c r="A3" s="5" t="inlineStr">
        <is>
          <t>Rechner: Erfassen Sie Kauf- und Verkaufsdaten sowie alle Kosten und Erlöse in den hellgelben Eingabezellen.</t>
        </is>
      </c>
    </row>
    <row r="4">
      <c r="A4" s="11" t="inlineStr">
        <is>
          <t>Die Spalten Besitzdauer, Rohgewinn, steuerbarer Gewinn, Steuersatz, Steuer und Nettoerlös werden automatisch berechnet.</t>
        </is>
      </c>
    </row>
    <row r="5">
      <c r="A5" s="5" t="inlineStr">
        <is>
          <t>Unterhaltskosten sind im Modell nicht abzugsfähig und werden nur als eigenständige Kostengrösse geführt.</t>
        </is>
      </c>
    </row>
    <row r="6">
      <c r="A6" s="11" t="inlineStr">
        <is>
          <t>Kantonssaetze: Passen Sie Normalsatz, Modell-Basissatz, jährlichen Besitzdauerabzug und Maximalabzug kantonal an.</t>
        </is>
      </c>
    </row>
    <row r="7">
      <c r="A7" s="5" t="inlineStr">
        <is>
          <t>Der Besitzdauerabzug wird als Minimum aus Maximalabzug und Besitzjahre mal Jahresabzug gerechnet.</t>
        </is>
      </c>
    </row>
    <row r="8">
      <c r="A8" s="11" t="inlineStr">
        <is>
          <t>Übersicht: Zeigt Kennzahlen, Steuer nach Kanton, Nettoerlös pro Fall und Gewinnanteile nach Objektart.</t>
        </is>
      </c>
    </row>
    <row r="9">
      <c r="A9" s="5" t="inlineStr">
        <is>
          <t>Wichtig: Dieses Arbeitsblatt liefert eine überschlägige Schätzung und ersetzt keine Veranlagung durch Kanton oder Gemeinde.</t>
        </is>
      </c>
    </row>
    <row r="10">
      <c r="A10" s="11" t="inlineStr">
        <is>
          <t>Prüfen Sie Spekulationszuschlag, Ersatzbeschaffung, Selbstbewohnung, Grundstückart und allfällige Gemeindebeteiligung separat.</t>
        </is>
      </c>
    </row>
    <row r="11">
      <c r="A11" s="5" t="inlineStr">
        <is>
          <t>Alle Beträge sind in CHF mit Schweizer Tausenderdarstellung angelegt; Daten verwenden das Format DD.MM.YYYY.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2026-07-29T04:26:19Z</dcterms:created>
  <dcterms:modified xmlns:dcterms="http://purl.org/dc/terms/" xmlns:xsi="http://www.w3.org/2001/XMLSchema-instance" xsi:type="dcterms:W3CDTF">2026-07-29T04:26:19Z</dcterms:modified>
</cp:coreProperties>
</file>