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genmietwert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CHF #'##0.00"/>
    <numFmt numFmtId="165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</fonts>
  <fills count="8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D1FAE5"/>
        <bgColor rgb="00D1FAE5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2" fillId="7" borderId="0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right" vertical="center"/>
    </xf>
    <xf numFmtId="165" fontId="0" fillId="3" borderId="1" pivotButton="0" quotePrefix="0" xfId="0"/>
    <xf numFmtId="164" fontId="0" fillId="3" borderId="1" pivotButton="0" quotePrefix="0" xfId="0"/>
    <xf numFmtId="165" fontId="0" fillId="4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6" borderId="0" pivotButton="0" quotePrefix="0" xfId="0"/>
    <xf numFmtId="164" fontId="3" fillId="0" borderId="1" pivotButton="0" quotePrefix="0" xfId="0"/>
    <xf numFmtId="165" fontId="3" fillId="0" borderId="1" pivotButton="0" quotePrefix="0" xfId="0"/>
    <xf numFmtId="0" fontId="1" fillId="0" borderId="0" pivotButton="0" quotePrefix="0" xfId="0"/>
    <xf numFmtId="0" fontId="4" fillId="4" borderId="1" pivotButton="0" quotePrefix="0" xfId="0"/>
    <xf numFmtId="1" fontId="3" fillId="4" borderId="1" applyAlignment="1" pivotButton="0" quotePrefix="0" xfId="0">
      <alignment horizontal="right" vertical="center"/>
    </xf>
    <xf numFmtId="0" fontId="4" fillId="5" borderId="1" pivotButton="0" quotePrefix="0" xfId="0"/>
    <xf numFmtId="164" fontId="3" fillId="5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4" fontId="0" fillId="4" borderId="1" pivotButton="0" quotePrefix="0" xfId="0"/>
    <xf numFmtId="164" fontId="0" fillId="5" borderId="1" pivotButton="0" quotePrefix="0" xfId="0"/>
    <xf numFmtId="0" fontId="3" fillId="4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Steuerbarer Eigenmietwert nach Kanton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'Übersicht'!B15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'Übersicht'!$A$16:$A$24</f>
            </numRef>
          </cat>
          <val>
            <numRef>
              <f>'Übersicht'!$B$16:$B$24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Kanton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Steuerbetrag pro Eigentümer</a:t>
            </a:r>
          </a:p>
        </rich>
      </tx>
    </title>
    <plotArea>
      <pieChart>
        <varyColors val="1"/>
        <ser>
          <idx val="0"/>
          <order val="0"/>
          <tx>
            <strRef>
              <f>'Eigenmietwert'!O3</f>
            </strRef>
          </tx>
          <spPr>
            <a:ln xmlns:a="http://schemas.openxmlformats.org/drawingml/2006/main">
              <a:prstDash val="solid"/>
            </a:ln>
          </spPr>
          <cat>
            <numRef>
              <f>'Eigenmietwert'!$B$4:$B$13</f>
            </numRef>
          </cat>
          <val>
            <numRef>
              <f>'Eigenmietwert'!$O$4:$O$13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13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32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30" customWidth="1" min="3" max="3"/>
    <col width="9" customWidth="1" min="4" max="4"/>
    <col width="9" customWidth="1" min="5" max="5"/>
    <col width="22" customWidth="1" min="6" max="6"/>
    <col width="20" customWidth="1" min="7" max="7"/>
    <col width="18" customWidth="1" min="8" max="8"/>
    <col width="16" customWidth="1" min="9" max="9"/>
    <col width="22" customWidth="1" min="10" max="10"/>
    <col width="20" customWidth="1" min="11" max="11"/>
    <col width="18" customWidth="1" min="12" max="12"/>
    <col width="22" customWidth="1" min="13" max="13"/>
    <col width="16" customWidth="1" min="14" max="14"/>
    <col width="16" customWidth="1" min="15" max="15"/>
    <col width="2" customWidth="1" min="16" max="16"/>
    <col width="9" customWidth="1" min="17" max="17"/>
    <col width="11" customWidth="1" min="18" max="18"/>
  </cols>
  <sheetData>
    <row r="1" ht="26" customHeight="1">
      <c r="A1" s="1" t="inlineStr">
        <is>
          <t>Eigenmietwert Steuerberechnung Schweiz - Steuerperiode 2026</t>
        </is>
      </c>
    </row>
    <row r="2"/>
    <row r="3" ht="40" customHeight="1">
      <c r="A3" s="2" t="inlineStr">
        <is>
          <t>Nr.</t>
        </is>
      </c>
      <c r="B3" s="2" t="inlineStr">
        <is>
          <t>Eigentümer</t>
        </is>
      </c>
      <c r="C3" s="2" t="inlineStr">
        <is>
          <t>Adresse</t>
        </is>
      </c>
      <c r="D3" s="2" t="inlineStr">
        <is>
          <t>Kanton</t>
        </is>
      </c>
      <c r="E3" s="2" t="inlineStr">
        <is>
          <t>Baujahr</t>
        </is>
      </c>
      <c r="F3" s="2" t="inlineStr">
        <is>
          <t>Steuerwert Liegenschaft (CHF)</t>
        </is>
      </c>
      <c r="G3" s="2" t="inlineStr">
        <is>
          <t>Eigenmietwert p.a. (CHF)</t>
        </is>
      </c>
      <c r="H3" s="2" t="inlineStr">
        <is>
          <t>Pauschalabzug Unterhalt (%)</t>
        </is>
      </c>
      <c r="I3" s="2" t="inlineStr">
        <is>
          <t>Pauschalabzug (CHF)</t>
        </is>
      </c>
      <c r="J3" s="2" t="inlineStr">
        <is>
          <t>Effektive Unterhaltskosten (CHF)</t>
        </is>
      </c>
      <c r="K3" s="2" t="inlineStr">
        <is>
          <t>Gewählter Unterhaltsabzug (CHF)</t>
        </is>
      </c>
      <c r="L3" s="2" t="inlineStr">
        <is>
          <t>Hypothekarzinsen (CHF)</t>
        </is>
      </c>
      <c r="M3" s="2" t="inlineStr">
        <is>
          <t>Steuerbarer Eigenmietwert (CHF)</t>
        </is>
      </c>
      <c r="N3" s="2" t="inlineStr">
        <is>
          <t>Steuersatz Kanton (%)</t>
        </is>
      </c>
      <c r="O3" s="2" t="inlineStr">
        <is>
          <t>Steuerbetrag (CHF)</t>
        </is>
      </c>
      <c r="Q3" s="3" t="inlineStr">
        <is>
          <t>Kantonale Steuersätze (Referenz)</t>
        </is>
      </c>
    </row>
    <row r="4">
      <c r="A4" s="4" t="n">
        <v>1</v>
      </c>
      <c r="B4" s="5" t="inlineStr">
        <is>
          <t>Markus Meier</t>
        </is>
      </c>
      <c r="C4" s="5" t="inlineStr">
        <is>
          <t>Bahnhofstrasse 12, 8001 Zürich</t>
        </is>
      </c>
      <c r="D4" s="4" t="inlineStr">
        <is>
          <t>ZH</t>
        </is>
      </c>
      <c r="E4" s="4" t="n">
        <v>1998</v>
      </c>
      <c r="F4" s="6" t="n">
        <v>950000</v>
      </c>
      <c r="G4" s="6" t="n">
        <v>24500</v>
      </c>
      <c r="H4" s="7" t="n">
        <v>0.2</v>
      </c>
      <c r="I4" s="6">
        <f>G4*H4</f>
        <v/>
      </c>
      <c r="J4" s="8" t="n">
        <v>42000</v>
      </c>
      <c r="K4" s="6">
        <f>MAX(I4,J4)</f>
        <v/>
      </c>
      <c r="L4" s="8" t="n">
        <v>8500</v>
      </c>
      <c r="M4" s="6">
        <f>MAX(0,G4-K4-L4)</f>
        <v/>
      </c>
      <c r="N4" s="9">
        <f>IFERROR(VLOOKUP(D4,$Q$4:$R$12,2,0),0)</f>
        <v/>
      </c>
      <c r="O4" s="6">
        <f>M4*N4</f>
        <v/>
      </c>
      <c r="Q4" s="4" t="inlineStr">
        <is>
          <t>ZH</t>
        </is>
      </c>
      <c r="R4" s="10" t="n">
        <v>0.24</v>
      </c>
    </row>
    <row r="5">
      <c r="A5" s="11" t="n">
        <v>2</v>
      </c>
      <c r="B5" s="12" t="inlineStr">
        <is>
          <t>Sandra Weber</t>
        </is>
      </c>
      <c r="C5" s="12" t="inlineStr">
        <is>
          <t>Seefeldstrasse 45, 3005 Bern</t>
        </is>
      </c>
      <c r="D5" s="11" t="inlineStr">
        <is>
          <t>BE</t>
        </is>
      </c>
      <c r="E5" s="11" t="n">
        <v>2005</v>
      </c>
      <c r="F5" s="13" t="n">
        <v>720000</v>
      </c>
      <c r="G5" s="13" t="n">
        <v>18200</v>
      </c>
      <c r="H5" s="7" t="n">
        <v>0.1</v>
      </c>
      <c r="I5" s="13">
        <f>G5*H5</f>
        <v/>
      </c>
      <c r="J5" s="8" t="n">
        <v>15600</v>
      </c>
      <c r="K5" s="13">
        <f>MAX(I5,J5)</f>
        <v/>
      </c>
      <c r="L5" s="8" t="n">
        <v>6200</v>
      </c>
      <c r="M5" s="13">
        <f>MAX(0,G5-K5-L5)</f>
        <v/>
      </c>
      <c r="N5" s="14">
        <f>IFERROR(VLOOKUP(D5,$Q$4:$R$12,2,0),0)</f>
        <v/>
      </c>
      <c r="O5" s="13">
        <f>M5*N5</f>
        <v/>
      </c>
      <c r="Q5" s="11" t="inlineStr">
        <is>
          <t>BE</t>
        </is>
      </c>
      <c r="R5" s="15" t="n">
        <v>0.22</v>
      </c>
    </row>
    <row r="6">
      <c r="A6" s="4" t="n">
        <v>3</v>
      </c>
      <c r="B6" s="5" t="inlineStr">
        <is>
          <t>Thomas Keller</t>
        </is>
      </c>
      <c r="C6" s="5" t="inlineStr">
        <is>
          <t>Rue du Rhône 22, 1204 Genf</t>
        </is>
      </c>
      <c r="D6" s="4" t="inlineStr">
        <is>
          <t>GE</t>
        </is>
      </c>
      <c r="E6" s="4" t="n">
        <v>1985</v>
      </c>
      <c r="F6" s="6" t="n">
        <v>1350000</v>
      </c>
      <c r="G6" s="6" t="n">
        <v>33000</v>
      </c>
      <c r="H6" s="7" t="n">
        <v>0.2</v>
      </c>
      <c r="I6" s="6">
        <f>G6*H6</f>
        <v/>
      </c>
      <c r="J6" s="8" t="n">
        <v>21000</v>
      </c>
      <c r="K6" s="6">
        <f>MAX(I6,J6)</f>
        <v/>
      </c>
      <c r="L6" s="8" t="n">
        <v>12800</v>
      </c>
      <c r="M6" s="6">
        <f>MAX(0,G6-K6-L6)</f>
        <v/>
      </c>
      <c r="N6" s="9">
        <f>IFERROR(VLOOKUP(D6,$Q$4:$R$12,2,0),0)</f>
        <v/>
      </c>
      <c r="O6" s="6">
        <f>M6*N6</f>
        <v/>
      </c>
      <c r="Q6" s="4" t="inlineStr">
        <is>
          <t>GE</t>
        </is>
      </c>
      <c r="R6" s="10" t="n">
        <v>0.27</v>
      </c>
    </row>
    <row r="7">
      <c r="A7" s="11" t="n">
        <v>4</v>
      </c>
      <c r="B7" s="12" t="inlineStr">
        <is>
          <t>Nicole Frei</t>
        </is>
      </c>
      <c r="C7" s="12" t="inlineStr">
        <is>
          <t>Freie Strasse 9, 4051 Basel</t>
        </is>
      </c>
      <c r="D7" s="11" t="inlineStr">
        <is>
          <t>BS</t>
        </is>
      </c>
      <c r="E7" s="11" t="n">
        <v>2012</v>
      </c>
      <c r="F7" s="13" t="n">
        <v>880000</v>
      </c>
      <c r="G7" s="13" t="n">
        <v>21500</v>
      </c>
      <c r="H7" s="7" t="n">
        <v>0.1</v>
      </c>
      <c r="I7" s="13">
        <f>G7*H7</f>
        <v/>
      </c>
      <c r="J7" s="8" t="n">
        <v>9800</v>
      </c>
      <c r="K7" s="13">
        <f>MAX(I7,J7)</f>
        <v/>
      </c>
      <c r="L7" s="8" t="n">
        <v>7100</v>
      </c>
      <c r="M7" s="13">
        <f>MAX(0,G7-K7-L7)</f>
        <v/>
      </c>
      <c r="N7" s="14">
        <f>IFERROR(VLOOKUP(D7,$Q$4:$R$12,2,0),0)</f>
        <v/>
      </c>
      <c r="O7" s="13">
        <f>M7*N7</f>
        <v/>
      </c>
      <c r="Q7" s="11" t="inlineStr">
        <is>
          <t>BS</t>
        </is>
      </c>
      <c r="R7" s="15" t="n">
        <v>0.25</v>
      </c>
    </row>
    <row r="8">
      <c r="A8" s="4" t="n">
        <v>5</v>
      </c>
      <c r="B8" s="5" t="inlineStr">
        <is>
          <t>Reto Baumann</t>
        </is>
      </c>
      <c r="C8" s="5" t="inlineStr">
        <is>
          <t>Avenue de la Gare 18, 1003 Lausanne</t>
        </is>
      </c>
      <c r="D8" s="4" t="inlineStr">
        <is>
          <t>VD</t>
        </is>
      </c>
      <c r="E8" s="4" t="n">
        <v>1975</v>
      </c>
      <c r="F8" s="6" t="n">
        <v>1020000</v>
      </c>
      <c r="G8" s="6" t="n">
        <v>26800</v>
      </c>
      <c r="H8" s="7" t="n">
        <v>0.2</v>
      </c>
      <c r="I8" s="6">
        <f>G8*H8</f>
        <v/>
      </c>
      <c r="J8" s="8" t="n">
        <v>31500</v>
      </c>
      <c r="K8" s="6">
        <f>MAX(I8,J8)</f>
        <v/>
      </c>
      <c r="L8" s="8" t="n">
        <v>10400</v>
      </c>
      <c r="M8" s="6">
        <f>MAX(0,G8-K8-L8)</f>
        <v/>
      </c>
      <c r="N8" s="9">
        <f>IFERROR(VLOOKUP(D8,$Q$4:$R$12,2,0),0)</f>
        <v/>
      </c>
      <c r="O8" s="6">
        <f>M8*N8</f>
        <v/>
      </c>
      <c r="Q8" s="4" t="inlineStr">
        <is>
          <t>VD</t>
        </is>
      </c>
      <c r="R8" s="10" t="n">
        <v>0.26</v>
      </c>
    </row>
    <row r="9">
      <c r="A9" s="11" t="n">
        <v>6</v>
      </c>
      <c r="B9" s="12" t="inlineStr">
        <is>
          <t>Claudia Steiner</t>
        </is>
      </c>
      <c r="C9" s="12" t="inlineStr">
        <is>
          <t>Pilatusstrasse 3, 6003 Luzern</t>
        </is>
      </c>
      <c r="D9" s="11" t="inlineStr">
        <is>
          <t>LU</t>
        </is>
      </c>
      <c r="E9" s="11" t="n">
        <v>2001</v>
      </c>
      <c r="F9" s="13" t="n">
        <v>690000</v>
      </c>
      <c r="G9" s="13" t="n">
        <v>17200</v>
      </c>
      <c r="H9" s="7" t="n">
        <v>0.1</v>
      </c>
      <c r="I9" s="13">
        <f>G9*H9</f>
        <v/>
      </c>
      <c r="J9" s="8" t="n">
        <v>4200</v>
      </c>
      <c r="K9" s="13">
        <f>MAX(I9,J9)</f>
        <v/>
      </c>
      <c r="L9" s="8" t="n">
        <v>5900</v>
      </c>
      <c r="M9" s="13">
        <f>MAX(0,G9-K9-L9)</f>
        <v/>
      </c>
      <c r="N9" s="14">
        <f>IFERROR(VLOOKUP(D9,$Q$4:$R$12,2,0),0)</f>
        <v/>
      </c>
      <c r="O9" s="13">
        <f>M9*N9</f>
        <v/>
      </c>
      <c r="Q9" s="11" t="inlineStr">
        <is>
          <t>LU</t>
        </is>
      </c>
      <c r="R9" s="15" t="n">
        <v>0.2</v>
      </c>
    </row>
    <row r="10">
      <c r="A10" s="4" t="n">
        <v>7</v>
      </c>
      <c r="B10" s="5" t="inlineStr">
        <is>
          <t>Stefan Huber</t>
        </is>
      </c>
      <c r="C10" s="5" t="inlineStr">
        <is>
          <t>Multergasse 15, 9000 St. Gallen</t>
        </is>
      </c>
      <c r="D10" s="4" t="inlineStr">
        <is>
          <t>SG</t>
        </is>
      </c>
      <c r="E10" s="4" t="n">
        <v>1992</v>
      </c>
      <c r="F10" s="6" t="n">
        <v>610000</v>
      </c>
      <c r="G10" s="6" t="n">
        <v>15800</v>
      </c>
      <c r="H10" s="7" t="n">
        <v>0.2</v>
      </c>
      <c r="I10" s="6">
        <f>G10*H10</f>
        <v/>
      </c>
      <c r="J10" s="8" t="n">
        <v>27300</v>
      </c>
      <c r="K10" s="6">
        <f>MAX(I10,J10)</f>
        <v/>
      </c>
      <c r="L10" s="8" t="n">
        <v>5200</v>
      </c>
      <c r="M10" s="6">
        <f>MAX(0,G10-K10-L10)</f>
        <v/>
      </c>
      <c r="N10" s="9">
        <f>IFERROR(VLOOKUP(D10,$Q$4:$R$12,2,0),0)</f>
        <v/>
      </c>
      <c r="O10" s="6">
        <f>M10*N10</f>
        <v/>
      </c>
      <c r="Q10" s="4" t="inlineStr">
        <is>
          <t>SG</t>
        </is>
      </c>
      <c r="R10" s="10" t="n">
        <v>0.21</v>
      </c>
    </row>
    <row r="11">
      <c r="A11" s="11" t="n">
        <v>8</v>
      </c>
      <c r="B11" s="12" t="inlineStr">
        <is>
          <t>Andrea Blum</t>
        </is>
      </c>
      <c r="C11" s="12" t="inlineStr">
        <is>
          <t>Technikumstrasse 5, 8400 Winterthur</t>
        </is>
      </c>
      <c r="D11" s="11" t="inlineStr">
        <is>
          <t>ZH</t>
        </is>
      </c>
      <c r="E11" s="11" t="n">
        <v>2018</v>
      </c>
      <c r="F11" s="13" t="n">
        <v>940000</v>
      </c>
      <c r="G11" s="13" t="n">
        <v>22900</v>
      </c>
      <c r="H11" s="7" t="n">
        <v>0.1</v>
      </c>
      <c r="I11" s="13">
        <f>G11*H11</f>
        <v/>
      </c>
      <c r="J11" s="8" t="n">
        <v>3100</v>
      </c>
      <c r="K11" s="13">
        <f>MAX(I11,J11)</f>
        <v/>
      </c>
      <c r="L11" s="8" t="n">
        <v>6700</v>
      </c>
      <c r="M11" s="13">
        <f>MAX(0,G11-K11-L11)</f>
        <v/>
      </c>
      <c r="N11" s="14">
        <f>IFERROR(VLOOKUP(D11,$Q$4:$R$12,2,0),0)</f>
        <v/>
      </c>
      <c r="O11" s="13">
        <f>M11*N11</f>
        <v/>
      </c>
      <c r="Q11" s="11" t="inlineStr">
        <is>
          <t>SO</t>
        </is>
      </c>
      <c r="R11" s="15" t="n">
        <v>0.2</v>
      </c>
    </row>
    <row r="12">
      <c r="A12" s="4" t="n">
        <v>9</v>
      </c>
      <c r="B12" s="5" t="inlineStr">
        <is>
          <t>Michael Roth</t>
        </is>
      </c>
      <c r="C12" s="5" t="inlineStr">
        <is>
          <t>Marktgasse 20, 4500 Solothurn</t>
        </is>
      </c>
      <c r="D12" s="4" t="inlineStr">
        <is>
          <t>SO</t>
        </is>
      </c>
      <c r="E12" s="4" t="n">
        <v>1988</v>
      </c>
      <c r="F12" s="6" t="n">
        <v>590000</v>
      </c>
      <c r="G12" s="6" t="n">
        <v>14600</v>
      </c>
      <c r="H12" s="7" t="n">
        <v>0.2</v>
      </c>
      <c r="I12" s="6">
        <f>G12*H12</f>
        <v/>
      </c>
      <c r="J12" s="8" t="n">
        <v>19800</v>
      </c>
      <c r="K12" s="6">
        <f>MAX(I12,J12)</f>
        <v/>
      </c>
      <c r="L12" s="8" t="n">
        <v>4800</v>
      </c>
      <c r="M12" s="6">
        <f>MAX(0,G12-K12-L12)</f>
        <v/>
      </c>
      <c r="N12" s="9">
        <f>IFERROR(VLOOKUP(D12,$Q$4:$R$12,2,0),0)</f>
        <v/>
      </c>
      <c r="O12" s="6">
        <f>M12*N12</f>
        <v/>
      </c>
      <c r="Q12" s="4" t="inlineStr">
        <is>
          <t>ZG</t>
        </is>
      </c>
      <c r="R12" s="10" t="n">
        <v>0.16</v>
      </c>
    </row>
    <row r="13">
      <c r="A13" s="11" t="n">
        <v>10</v>
      </c>
      <c r="B13" s="12" t="inlineStr">
        <is>
          <t>Petra Hofmann</t>
        </is>
      </c>
      <c r="C13" s="12" t="inlineStr">
        <is>
          <t>Bundesplatz 4, 6300 Zug</t>
        </is>
      </c>
      <c r="D13" s="11" t="inlineStr">
        <is>
          <t>ZG</t>
        </is>
      </c>
      <c r="E13" s="11" t="n">
        <v>2009</v>
      </c>
      <c r="F13" s="13" t="n">
        <v>1480000</v>
      </c>
      <c r="G13" s="13" t="n">
        <v>35500</v>
      </c>
      <c r="H13" s="7" t="n">
        <v>0.1</v>
      </c>
      <c r="I13" s="13">
        <f>G13*H13</f>
        <v/>
      </c>
      <c r="J13" s="8" t="n">
        <v>6400</v>
      </c>
      <c r="K13" s="13">
        <f>MAX(I13,J13)</f>
        <v/>
      </c>
      <c r="L13" s="8" t="n">
        <v>15200</v>
      </c>
      <c r="M13" s="13">
        <f>MAX(0,G13-K13-L13)</f>
        <v/>
      </c>
      <c r="N13" s="14">
        <f>IFERROR(VLOOKUP(D13,$Q$4:$R$12,2,0),0)</f>
        <v/>
      </c>
      <c r="O13" s="13">
        <f>M13*N13</f>
        <v/>
      </c>
    </row>
    <row r="14">
      <c r="A14" s="16" t="n"/>
      <c r="B14" s="17" t="inlineStr">
        <is>
          <t>Total / Durchschnitt</t>
        </is>
      </c>
      <c r="C14" s="16" t="n"/>
      <c r="D14" s="16" t="n"/>
      <c r="E14" s="16" t="n"/>
      <c r="F14" s="18">
        <f>SUM(F4:F13)</f>
        <v/>
      </c>
      <c r="G14" s="18">
        <f>SUM(G4:G13)</f>
        <v/>
      </c>
      <c r="H14" s="16" t="n"/>
      <c r="I14" s="18">
        <f>SUM(I4:I13)</f>
        <v/>
      </c>
      <c r="J14" s="16" t="n"/>
      <c r="K14" s="18">
        <f>SUM(K4:K13)</f>
        <v/>
      </c>
      <c r="L14" s="18">
        <f>SUM(L4:L13)</f>
        <v/>
      </c>
      <c r="M14" s="18">
        <f>SUM(M4:M13)</f>
        <v/>
      </c>
      <c r="N14" s="19">
        <f>IFERROR(AVERAGE(N4:N13),0)</f>
        <v/>
      </c>
      <c r="O14" s="18">
        <f>SUM(O4:O13)</f>
        <v/>
      </c>
    </row>
  </sheetData>
  <mergeCells count="2">
    <mergeCell ref="A1:O1"/>
    <mergeCell ref="Q3:R3"/>
  </mergeCells>
  <conditionalFormatting sqref="O4:O13">
    <cfRule type="expression" priority="1" dxfId="0" stopIfTrue="0">
      <formula>O4&gt;10000</formula>
    </cfRule>
    <cfRule type="expression" priority="2" dxfId="1" stopIfTrue="0">
      <formula>O4&lt;=5000</formula>
    </cfRule>
  </conditionalFormatting>
  <dataValidations count="2">
    <dataValidation sqref="D4:D13" showErrorMessage="1" showInputMessage="1" allowBlank="0" type="list">
      <formula1>"ZH,BE,GE,BS,VD,LU,SG,SO,ZG"</formula1>
    </dataValidation>
    <dataValidation sqref="H4:H13" showErrorMessage="1" showInputMessage="1" allowBlank="0" type="list">
      <formula1>"0.1,0.2"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20" t="inlineStr">
        <is>
          <t>Übersicht &amp; Dashboard - Eigenmietwert Steuerberechnung</t>
        </is>
      </c>
    </row>
    <row r="2"/>
    <row r="3">
      <c r="A3" s="2" t="inlineStr">
        <is>
          <t>Kennzahl</t>
        </is>
      </c>
      <c r="B3" s="2" t="inlineStr">
        <is>
          <t>Wert</t>
        </is>
      </c>
    </row>
    <row r="4">
      <c r="A4" s="21" t="inlineStr">
        <is>
          <t>Anzahl Liegenschaften</t>
        </is>
      </c>
      <c r="B4" s="22">
        <f>COUNTA(Eigenmietwert!B4:B13)</f>
        <v/>
      </c>
    </row>
    <row r="5">
      <c r="A5" s="23" t="inlineStr">
        <is>
          <t>Total Eigenmietwert p.a.</t>
        </is>
      </c>
      <c r="B5" s="24">
        <f>SUM(Eigenmietwert!G4:G13)</f>
        <v/>
      </c>
    </row>
    <row r="6">
      <c r="A6" s="21" t="inlineStr">
        <is>
          <t>Total Unterhaltsabzug</t>
        </is>
      </c>
      <c r="B6" s="25">
        <f>SUM(Eigenmietwert!K4:K13)</f>
        <v/>
      </c>
    </row>
    <row r="7">
      <c r="A7" s="23" t="inlineStr">
        <is>
          <t>Total Hypothekarzinsen</t>
        </is>
      </c>
      <c r="B7" s="24">
        <f>SUM(Eigenmietwert!L4:L13)</f>
        <v/>
      </c>
    </row>
    <row r="8">
      <c r="A8" s="21" t="inlineStr">
        <is>
          <t>Total Steuerbarer Eigenmietwert</t>
        </is>
      </c>
      <c r="B8" s="25">
        <f>SUM(Eigenmietwert!M4:M13)</f>
        <v/>
      </c>
    </row>
    <row r="9">
      <c r="A9" s="23" t="inlineStr">
        <is>
          <t>Total Steuerbetrag</t>
        </is>
      </c>
      <c r="B9" s="24">
        <f>SUM(Eigenmietwert!O4:O13)</f>
        <v/>
      </c>
    </row>
    <row r="10">
      <c r="A10" s="21" t="inlineStr">
        <is>
          <t>Durchschnittlicher Steuersatz</t>
        </is>
      </c>
      <c r="B10" s="26">
        <f>IFERROR(AVERAGE(Eigenmietwert!N4:N13),0)</f>
        <v/>
      </c>
    </row>
    <row r="11">
      <c r="A11" s="23" t="inlineStr">
        <is>
          <t>Höchster Steuerbetrag</t>
        </is>
      </c>
      <c r="B11" s="24">
        <f>MAX(Eigenmietwert!O4:O13)</f>
        <v/>
      </c>
    </row>
    <row r="12"/>
    <row r="13"/>
    <row r="14">
      <c r="A14" s="3" t="inlineStr">
        <is>
          <t>Steuerbarer Eigenmietwert nach Kanton</t>
        </is>
      </c>
    </row>
    <row r="15">
      <c r="A15" s="2" t="inlineStr">
        <is>
          <t>Kanton</t>
        </is>
      </c>
      <c r="B15" s="2" t="inlineStr">
        <is>
          <t>Steuerbarer Ertrag</t>
        </is>
      </c>
    </row>
    <row r="16">
      <c r="A16" s="4" t="inlineStr">
        <is>
          <t>ZH</t>
        </is>
      </c>
      <c r="B16" s="27">
        <f>SUMIF(Eigenmietwert!$D$4:$D$13,A16,Eigenmietwert!$M$4:$M$13)</f>
        <v/>
      </c>
    </row>
    <row r="17">
      <c r="A17" s="11" t="inlineStr">
        <is>
          <t>BE</t>
        </is>
      </c>
      <c r="B17" s="28">
        <f>SUMIF(Eigenmietwert!$D$4:$D$13,A17,Eigenmietwert!$M$4:$M$13)</f>
        <v/>
      </c>
    </row>
    <row r="18">
      <c r="A18" s="4" t="inlineStr">
        <is>
          <t>GE</t>
        </is>
      </c>
      <c r="B18" s="27">
        <f>SUMIF(Eigenmietwert!$D$4:$D$13,A18,Eigenmietwert!$M$4:$M$13)</f>
        <v/>
      </c>
    </row>
    <row r="19">
      <c r="A19" s="11" t="inlineStr">
        <is>
          <t>BS</t>
        </is>
      </c>
      <c r="B19" s="28">
        <f>SUMIF(Eigenmietwert!$D$4:$D$13,A19,Eigenmietwert!$M$4:$M$13)</f>
        <v/>
      </c>
    </row>
    <row r="20">
      <c r="A20" s="4" t="inlineStr">
        <is>
          <t>VD</t>
        </is>
      </c>
      <c r="B20" s="27">
        <f>SUMIF(Eigenmietwert!$D$4:$D$13,A20,Eigenmietwert!$M$4:$M$13)</f>
        <v/>
      </c>
    </row>
    <row r="21">
      <c r="A21" s="11" t="inlineStr">
        <is>
          <t>LU</t>
        </is>
      </c>
      <c r="B21" s="28">
        <f>SUMIF(Eigenmietwert!$D$4:$D$13,A21,Eigenmietwert!$M$4:$M$13)</f>
        <v/>
      </c>
    </row>
    <row r="22">
      <c r="A22" s="4" t="inlineStr">
        <is>
          <t>SG</t>
        </is>
      </c>
      <c r="B22" s="27">
        <f>SUMIF(Eigenmietwert!$D$4:$D$13,A22,Eigenmietwert!$M$4:$M$13)</f>
        <v/>
      </c>
    </row>
    <row r="23">
      <c r="A23" s="11" t="inlineStr">
        <is>
          <t>SO</t>
        </is>
      </c>
      <c r="B23" s="28">
        <f>SUMIF(Eigenmietwert!$D$4:$D$13,A23,Eigenmietwert!$M$4:$M$13)</f>
        <v/>
      </c>
    </row>
    <row r="24">
      <c r="A24" s="4" t="inlineStr">
        <is>
          <t>ZG</t>
        </is>
      </c>
      <c r="B24" s="27">
        <f>SUMIF(Eigenmietwert!$D$4:$D$13,A24,Eigenmietwert!$M$4:$M$13)</f>
        <v/>
      </c>
    </row>
  </sheetData>
  <mergeCells count="2">
    <mergeCell ref="A1:H1"/>
    <mergeCell ref="A14:B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</cols>
  <sheetData>
    <row r="1" ht="26" customHeight="1">
      <c r="A1" s="20" t="inlineStr">
        <is>
          <t>Anleitung - Eigenmietwert Steuerberechnung</t>
        </is>
      </c>
    </row>
    <row r="2"/>
    <row r="3">
      <c r="A3" s="2" t="inlineStr">
        <is>
          <t>Thema</t>
        </is>
      </c>
      <c r="B3" s="2" t="inlineStr">
        <is>
          <t>Erklärung</t>
        </is>
      </c>
      <c r="C3" s="33" t="n"/>
      <c r="D3" s="34" t="n"/>
    </row>
    <row r="4" ht="42" customHeight="1">
      <c r="A4" s="29" t="inlineStr">
        <is>
          <t>Zweck der Vorlage</t>
        </is>
      </c>
      <c r="B4" s="30" t="inlineStr">
        <is>
          <t>Diese Excel-Vorlage dient zur Berechnung des steuerbaren Eigenmietwerts von selbstgenutztem Wohneigentum in der Schweiz für die Steuererklärung 2026.</t>
        </is>
      </c>
      <c r="C4" s="33" t="n"/>
      <c r="D4" s="34" t="n"/>
    </row>
    <row r="5" ht="42" customHeight="1">
      <c r="A5" s="31" t="inlineStr">
        <is>
          <t>Sheet 'Eigenmietwert'</t>
        </is>
      </c>
      <c r="B5" s="32" t="inlineStr">
        <is>
          <t>Hier erfassen Sie pro Liegenschaft die Eckdaten: Eigentümer, Adresse, Kanton, Baujahr, Steuerwert, Eigenmietwert, Unterhaltskosten und Hypothekarzinsen.</t>
        </is>
      </c>
      <c r="C5" s="33" t="n"/>
      <c r="D5" s="34" t="n"/>
    </row>
    <row r="6" ht="42" customHeight="1">
      <c r="A6" s="29" t="inlineStr">
        <is>
          <t>Spalte Pauschalabzug (%)</t>
        </is>
      </c>
      <c r="B6" s="30" t="inlineStr">
        <is>
          <t>Wählen Sie 20% wenn die Liegenschaft älter als 10 Jahre ist, sonst 10% (gemäss kantonaler Praxis). Auswahl per Dropdown in Spalte H.</t>
        </is>
      </c>
      <c r="C6" s="33" t="n"/>
      <c r="D6" s="34" t="n"/>
    </row>
    <row r="7" ht="42" customHeight="1">
      <c r="A7" s="31" t="inlineStr">
        <is>
          <t>Effektive vs. Pauschale Unterhaltskosten</t>
        </is>
      </c>
      <c r="B7" s="32" t="inlineStr">
        <is>
          <t>Das Formular wählt automatisch den höheren Betrag zwischen Pauschalabzug und effektiven Unterhaltskosten (Spalte K, Formel MAX).</t>
        </is>
      </c>
      <c r="C7" s="33" t="n"/>
      <c r="D7" s="34" t="n"/>
    </row>
    <row r="8" ht="42" customHeight="1">
      <c r="A8" s="29" t="inlineStr">
        <is>
          <t>Steuerbarer Eigenmietwert</t>
        </is>
      </c>
      <c r="B8" s="30" t="inlineStr">
        <is>
          <t>Berechnet als Eigenmietwert minus gewählter Unterhaltsabzug minus Hypothekarzinsen, minimal 0 (Spalte M).</t>
        </is>
      </c>
      <c r="C8" s="33" t="n"/>
      <c r="D8" s="34" t="n"/>
    </row>
    <row r="9" ht="42" customHeight="1">
      <c r="A9" s="31" t="inlineStr">
        <is>
          <t>Steuersatz Kanton</t>
        </is>
      </c>
      <c r="B9" s="32" t="inlineStr">
        <is>
          <t>Wird automatisch per VLOOKUP aus der Referenztabelle rechts (Spalten Q:R) übernommen. Passen Sie die Sätze bei Bedarf an Ihre effektive kantonale Steuerbelastung an.</t>
        </is>
      </c>
      <c r="C9" s="33" t="n"/>
      <c r="D9" s="34" t="n"/>
    </row>
    <row r="10" ht="42" customHeight="1">
      <c r="A10" s="29" t="inlineStr">
        <is>
          <t>Sheet 'Übersicht'</t>
        </is>
      </c>
      <c r="B10" s="30" t="inlineStr">
        <is>
          <t>Zeigt aggregierte Kennzahlen sowie zwei Diagramme: Steuerbarer Eigenmietwert nach Kanton und Steuerbetrag pro Eigentümer.</t>
        </is>
      </c>
      <c r="C10" s="33" t="n"/>
      <c r="D10" s="34" t="n"/>
    </row>
    <row r="11" ht="42" customHeight="1">
      <c r="A11" s="31" t="inlineStr">
        <is>
          <t>Gelbe Zellen</t>
        </is>
      </c>
      <c r="B11" s="32" t="inlineStr">
        <is>
          <t>Alle gelb hinterlegten Zellen (Pauschalabzug %, effektive Unterhaltskosten, Hypothekarzinsen, Kanton) sind Eingabefelder und können angepasst werden.</t>
        </is>
      </c>
      <c r="C11" s="33" t="n"/>
      <c r="D11" s="34" t="n"/>
    </row>
    <row r="12" ht="42" customHeight="1">
      <c r="A12" s="29" t="inlineStr">
        <is>
          <t>Hinweis</t>
        </is>
      </c>
      <c r="B12" s="30" t="inlineStr">
        <is>
          <t>Diese Vorlage dient nur als Hilfsmittel zur groben Berechnung. Für die definitive Steuererklärung konsultieren Sie das kantonale Steueramt oder eine Steuerberatung.</t>
        </is>
      </c>
      <c r="C12" s="33" t="n"/>
      <c r="D12" s="34" t="n"/>
    </row>
  </sheetData>
  <mergeCells count="11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2026-07-21T16:57:42Z</dcterms:created>
  <dcterms:modified xmlns:dcterms="http://purl.org/dc/terms/" xmlns:xsi="http://www.w3.org/2001/XMLSchema-instance" xsi:type="dcterms:W3CDTF">2026-07-21T16:57:42Z</dcterms:modified>
</cp:coreProperties>
</file>