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itarbeitende" sheetId="1" state="visible" r:id="rId1"/>
    <sheet xmlns:r="http://schemas.openxmlformats.org/officeDocument/2006/relationships" name="Berechnung" sheetId="2" state="visible" r:id="rId2"/>
    <sheet xmlns:r="http://schemas.openxmlformats.org/officeDocument/2006/relationships" name="Auswertung" sheetId="3" state="visible" r:id="rId3"/>
    <sheet xmlns:r="http://schemas.openxmlformats.org/officeDocument/2006/relationships" name="Anleitung" sheetId="4" state="visible" r:id="rId4"/>
  </sheets>
  <definedNames/>
  <calcPr calcId="124519" fullCalcOnLoad="1"/>
</workbook>
</file>

<file path=xl/styles.xml><?xml version="1.0" encoding="utf-8"?>
<styleSheet xmlns="http://schemas.openxmlformats.org/spreadsheetml/2006/main">
  <numFmts count="5">
    <numFmt numFmtId="164" formatCode="DD.MM.YYYY"/>
    <numFmt numFmtId="165" formatCode="CHF #'##0.00"/>
    <numFmt numFmtId="166" formatCode="0&quot;%&quot;"/>
    <numFmt numFmtId="167" formatCode="0.0&quot;%&quot;"/>
    <numFmt numFmtId="168" formatCode="0.0%"/>
  </numFmts>
  <fonts count="8">
    <font>
      <name val="Calibri"/>
      <family val="2"/>
      <color theme="1"/>
      <sz val="11"/>
      <scheme val="minor"/>
    </font>
    <font>
      <name val="Calibri"/>
      <b val="1"/>
      <color rgb="00FFFFFF"/>
      <sz val="13"/>
    </font>
    <font>
      <name val="Calibri"/>
      <b val="1"/>
      <color rgb="00FFFFFF"/>
      <sz val="11"/>
    </font>
    <font>
      <name val="Calibri"/>
      <sz val="11"/>
    </font>
    <font>
      <name val="Calibri"/>
      <b val="1"/>
      <sz val="11"/>
    </font>
    <font>
      <name val="Calibri"/>
      <sz val="10"/>
    </font>
    <font>
      <name val="Calibri"/>
      <b val="1"/>
      <color rgb="00FFFFFF"/>
      <sz val="12"/>
    </font>
    <font>
      <name val="Calibri"/>
      <b val="1"/>
      <sz val="10"/>
    </font>
  </fonts>
  <fills count="10">
    <fill>
      <patternFill/>
    </fill>
    <fill>
      <patternFill patternType="gray125"/>
    </fill>
    <fill>
      <patternFill patternType="solid">
        <fgColor rgb="001E293B"/>
      </patternFill>
    </fill>
    <fill>
      <patternFill patternType="solid">
        <fgColor rgb="000F766E"/>
      </patternFill>
    </fill>
    <fill>
      <patternFill patternType="solid">
        <fgColor rgb="00F0FDFA"/>
      </patternFill>
    </fill>
    <fill>
      <patternFill patternType="solid">
        <fgColor rgb="00FFFBEB"/>
      </patternFill>
    </fill>
    <fill>
      <patternFill patternType="solid">
        <fgColor rgb="00FFFFFF"/>
      </patternFill>
    </fill>
    <fill>
      <patternFill patternType="solid">
        <fgColor rgb="0014B8A6"/>
      </patternFill>
    </fill>
    <fill>
      <patternFill patternType="solid">
        <fgColor rgb="00C8102E"/>
      </patternFill>
    </fill>
    <fill>
      <patternFill patternType="solid">
        <fgColor rgb="00F8FAFC"/>
      </patternFill>
    </fill>
  </fills>
  <borders count="7">
    <border>
      <left/>
      <right/>
      <top/>
      <bottom/>
      <diagonal/>
    </border>
    <border>
      <left style="thin">
        <color rgb="00D1D5DB"/>
      </left>
      <right style="thin">
        <color rgb="00D1D5DB"/>
      </right>
      <top style="thin">
        <color rgb="00D1D5DB"/>
      </top>
      <bottom style="thin">
        <color rgb="00D1D5DB"/>
      </bottom>
    </border>
    <border>
      <left style="thin">
        <color rgb="00D1D5DB"/>
      </left>
      <right style="thin">
        <color rgb="00D1D5DB"/>
      </right>
      <top style="thin">
        <color rgb="00D1D5DB"/>
      </top>
      <bottom style="medium">
        <color rgb="000F766E"/>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49">
    <xf numFmtId="0" fontId="0" fillId="0" borderId="0" pivotButton="0" quotePrefix="0" xfId="0"/>
    <xf numFmtId="0" fontId="1" fillId="2" borderId="1" applyAlignment="1" pivotButton="0" quotePrefix="0" xfId="0">
      <alignment horizontal="center" vertical="center" wrapText="1"/>
    </xf>
    <xf numFmtId="0" fontId="2" fillId="3" borderId="2" applyAlignment="1" pivotButton="0" quotePrefix="0" xfId="0">
      <alignment horizontal="center" vertical="center" wrapText="1"/>
    </xf>
    <xf numFmtId="0" fontId="3" fillId="4" borderId="1" applyAlignment="1" pivotButton="0" quotePrefix="0" xfId="0">
      <alignment horizontal="center" vertical="center" wrapText="1"/>
    </xf>
    <xf numFmtId="164" fontId="3" fillId="5" borderId="1" applyAlignment="1" pivotButton="0" quotePrefix="0" xfId="0">
      <alignment horizontal="center" vertical="center" wrapText="1"/>
    </xf>
    <xf numFmtId="165" fontId="3" fillId="5" borderId="1" applyAlignment="1" pivotButton="0" quotePrefix="0" xfId="0">
      <alignment horizontal="center" vertical="center" wrapText="1"/>
    </xf>
    <xf numFmtId="166" fontId="3" fillId="5" borderId="1" applyAlignment="1" pivotButton="0" quotePrefix="0" xfId="0">
      <alignment horizontal="center" vertical="center" wrapText="1"/>
    </xf>
    <xf numFmtId="165" fontId="3" fillId="4" borderId="1" applyAlignment="1" pivotButton="0" quotePrefix="0" xfId="0">
      <alignment horizontal="center" vertical="center" wrapText="1"/>
    </xf>
    <xf numFmtId="0" fontId="3" fillId="6" borderId="1" applyAlignment="1" pivotButton="0" quotePrefix="0" xfId="0">
      <alignment horizontal="center" vertical="center" wrapText="1"/>
    </xf>
    <xf numFmtId="165" fontId="3" fillId="6" borderId="1" applyAlignment="1" pivotButton="0" quotePrefix="0" xfId="0">
      <alignment horizontal="center" vertical="center" wrapText="1"/>
    </xf>
    <xf numFmtId="0" fontId="4" fillId="7" borderId="1" applyAlignment="1" pivotButton="0" quotePrefix="0" xfId="0">
      <alignment horizontal="center" vertical="center" wrapText="1"/>
    </xf>
    <xf numFmtId="0" fontId="2" fillId="7" borderId="1" applyAlignment="1" pivotButton="0" quotePrefix="0" xfId="0">
      <alignment horizontal="center" vertical="center" wrapText="1"/>
    </xf>
    <xf numFmtId="165" fontId="2" fillId="7" borderId="1" applyAlignment="1" pivotButton="0" quotePrefix="0" xfId="0">
      <alignment horizontal="center" vertical="center" wrapText="1"/>
    </xf>
    <xf numFmtId="167" fontId="2" fillId="7" borderId="1" applyAlignment="1" pivotButton="0" quotePrefix="0" xfId="0">
      <alignment horizontal="center" vertical="center" wrapText="1"/>
    </xf>
    <xf numFmtId="0" fontId="4" fillId="4" borderId="1" applyAlignment="1" pivotButton="0" quotePrefix="0" xfId="0">
      <alignment horizontal="left" vertical="center" wrapText="1"/>
    </xf>
    <xf numFmtId="0" fontId="5" fillId="4" borderId="1" applyAlignment="1" pivotButton="0" quotePrefix="0" xfId="0">
      <alignment horizontal="left" vertical="center" wrapText="1"/>
    </xf>
    <xf numFmtId="0" fontId="4" fillId="6" borderId="1" applyAlignment="1" pivotButton="0" quotePrefix="0" xfId="0">
      <alignment horizontal="left" vertical="center" wrapText="1"/>
    </xf>
    <xf numFmtId="0" fontId="5" fillId="6" borderId="1" applyAlignment="1" pivotButton="0" quotePrefix="0" xfId="0">
      <alignment horizontal="left" vertical="center" wrapText="1"/>
    </xf>
    <xf numFmtId="167" fontId="3" fillId="4" borderId="1" applyAlignment="1" pivotButton="0" quotePrefix="0" xfId="0">
      <alignment horizontal="center" vertical="center" wrapText="1"/>
    </xf>
    <xf numFmtId="0" fontId="6" fillId="8" borderId="1" applyAlignment="1" pivotButton="0" quotePrefix="0" xfId="0">
      <alignment horizontal="center" vertical="center" wrapText="1"/>
    </xf>
    <xf numFmtId="0" fontId="3" fillId="4" borderId="1" applyAlignment="1" pivotButton="0" quotePrefix="0" xfId="0">
      <alignment horizontal="right" vertical="center"/>
    </xf>
    <xf numFmtId="0" fontId="3" fillId="6" borderId="1" applyAlignment="1" pivotButton="0" quotePrefix="0" xfId="0">
      <alignment horizontal="right" vertical="center"/>
    </xf>
    <xf numFmtId="165" fontId="3" fillId="4" borderId="1" applyAlignment="1" pivotButton="0" quotePrefix="0" xfId="0">
      <alignment horizontal="right" vertical="center"/>
    </xf>
    <xf numFmtId="165" fontId="3" fillId="6" borderId="1" applyAlignment="1" pivotButton="0" quotePrefix="0" xfId="0">
      <alignment horizontal="right" vertical="center"/>
    </xf>
    <xf numFmtId="168" fontId="3" fillId="4" borderId="1" applyAlignment="1" pivotButton="0" quotePrefix="0" xfId="0">
      <alignment horizontal="right" vertical="center"/>
    </xf>
    <xf numFmtId="0" fontId="6" fillId="3" borderId="1" applyAlignment="1" pivotButton="0" quotePrefix="0" xfId="0">
      <alignment horizontal="center" vertical="center" wrapText="1"/>
    </xf>
    <xf numFmtId="166" fontId="3" fillId="4" borderId="1" applyAlignment="1" pivotButton="0" quotePrefix="0" xfId="0">
      <alignment horizontal="center" vertical="center" wrapText="1"/>
    </xf>
    <xf numFmtId="166" fontId="3" fillId="6" borderId="1" applyAlignment="1" pivotButton="0" quotePrefix="0" xfId="0">
      <alignment horizontal="center" vertical="center" wrapText="1"/>
    </xf>
    <xf numFmtId="0" fontId="3" fillId="0" borderId="1" pivotButton="0" quotePrefix="0" xfId="0"/>
    <xf numFmtId="0" fontId="0" fillId="8" borderId="1" pivotButton="0" quotePrefix="0" xfId="0"/>
    <xf numFmtId="0" fontId="6" fillId="8" borderId="1" applyAlignment="1" pivotButton="0" quotePrefix="0" xfId="0">
      <alignment horizontal="left" vertical="center" wrapText="1"/>
    </xf>
    <xf numFmtId="0" fontId="0" fillId="9" borderId="1" pivotButton="0" quotePrefix="0" xfId="0"/>
    <xf numFmtId="0" fontId="7" fillId="9" borderId="1" applyAlignment="1" pivotButton="0" quotePrefix="0" xfId="0">
      <alignment horizontal="left" vertical="top" wrapText="1"/>
    </xf>
    <xf numFmtId="0" fontId="5" fillId="6" borderId="1" applyAlignment="1" pivotButton="0" quotePrefix="0" xfId="0">
      <alignment horizontal="left" vertical="top" wrapText="1"/>
    </xf>
    <xf numFmtId="0" fontId="0" fillId="0" borderId="5" pivotButton="0" quotePrefix="0" xfId="0"/>
    <xf numFmtId="0" fontId="0" fillId="0" borderId="6" pivotButton="0" quotePrefix="0" xfId="0"/>
    <xf numFmtId="164" fontId="3" fillId="5" borderId="1" applyAlignment="1" pivotButton="0" quotePrefix="0" xfId="0">
      <alignment horizontal="center" vertical="center" wrapText="1"/>
    </xf>
    <xf numFmtId="165" fontId="3" fillId="5" borderId="1" applyAlignment="1" pivotButton="0" quotePrefix="0" xfId="0">
      <alignment horizontal="center" vertical="center" wrapText="1"/>
    </xf>
    <xf numFmtId="166" fontId="3" fillId="5" borderId="1" applyAlignment="1" pivotButton="0" quotePrefix="0" xfId="0">
      <alignment horizontal="center" vertical="center" wrapText="1"/>
    </xf>
    <xf numFmtId="165" fontId="3" fillId="4" borderId="1" applyAlignment="1" pivotButton="0" quotePrefix="0" xfId="0">
      <alignment horizontal="center" vertical="center" wrapText="1"/>
    </xf>
    <xf numFmtId="165" fontId="3" fillId="6" borderId="1" applyAlignment="1" pivotButton="0" quotePrefix="0" xfId="0">
      <alignment horizontal="center" vertical="center" wrapText="1"/>
    </xf>
    <xf numFmtId="165" fontId="2" fillId="7" borderId="1" applyAlignment="1" pivotButton="0" quotePrefix="0" xfId="0">
      <alignment horizontal="center" vertical="center" wrapText="1"/>
    </xf>
    <xf numFmtId="167" fontId="2" fillId="7" borderId="1" applyAlignment="1" pivotButton="0" quotePrefix="0" xfId="0">
      <alignment horizontal="center" vertical="center" wrapText="1"/>
    </xf>
    <xf numFmtId="167" fontId="3" fillId="4" borderId="1" applyAlignment="1" pivotButton="0" quotePrefix="0" xfId="0">
      <alignment horizontal="center" vertical="center" wrapText="1"/>
    </xf>
    <xf numFmtId="165" fontId="3" fillId="4" borderId="1" applyAlignment="1" pivotButton="0" quotePrefix="0" xfId="0">
      <alignment horizontal="right" vertical="center"/>
    </xf>
    <xf numFmtId="165" fontId="3" fillId="6" borderId="1" applyAlignment="1" pivotButton="0" quotePrefix="0" xfId="0">
      <alignment horizontal="right" vertical="center"/>
    </xf>
    <xf numFmtId="168" fontId="3" fillId="4" borderId="1" applyAlignment="1" pivotButton="0" quotePrefix="0" xfId="0">
      <alignment horizontal="right" vertical="center"/>
    </xf>
    <xf numFmtId="166" fontId="3" fillId="4" borderId="1" applyAlignment="1" pivotButton="0" quotePrefix="0" xfId="0">
      <alignment horizontal="center" vertical="center" wrapText="1"/>
    </xf>
    <xf numFmtId="166" fontId="3" fillId="6" borderId="1" applyAlignment="1" pivotButton="0" quotePrefix="0" xfId="0">
      <alignment horizontal="center" vertical="center" wrapText="1"/>
    </xf>
  </cellXfs>
  <cellStyles count="1">
    <cellStyle name="Normal" xfId="0" builtinId="0" hidden="0"/>
  </cellStyles>
  <dxfs count="2">
    <dxf>
      <font>
        <b val="1"/>
        <color rgb="0016A34A"/>
      </font>
      <fill>
        <patternFill patternType="solid">
          <fgColor rgb="00DCFCE7"/>
        </patternFill>
      </fill>
    </dxf>
    <dxf>
      <font>
        <b val="1"/>
        <color rgb="00DC2626"/>
      </font>
      <fill>
        <patternFill patternType="solid">
          <fgColor rgb="00FECAC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Jahreslohn vs. koordinierter Lohn</a:t>
            </a:r>
          </a:p>
        </rich>
      </tx>
    </title>
    <plotArea>
      <barChart>
        <barDir val="col"/>
        <grouping val="clustered"/>
        <ser>
          <idx val="0"/>
          <order val="0"/>
          <tx>
            <strRef>
              <f>'Auswertung'!B14</f>
            </strRef>
          </tx>
          <spPr>
            <a:solidFill xmlns:a="http://schemas.openxmlformats.org/drawingml/2006/main">
              <a:srgbClr val="0F766E"/>
            </a:solidFill>
            <a:ln xmlns:a="http://schemas.openxmlformats.org/drawingml/2006/main">
              <a:prstDash val="solid"/>
            </a:ln>
          </spPr>
          <cat>
            <numRef>
              <f>'Auswertung'!$A$15:$A$24</f>
            </numRef>
          </cat>
          <val>
            <numRef>
              <f>'Auswertung'!$B$15:$B$24</f>
            </numRef>
          </val>
        </ser>
        <ser>
          <idx val="1"/>
          <order val="1"/>
          <tx>
            <strRef>
              <f>'Auswertung'!C14</f>
            </strRef>
          </tx>
          <spPr>
            <a:solidFill xmlns:a="http://schemas.openxmlformats.org/drawingml/2006/main">
              <a:srgbClr val="14B8A6"/>
            </a:solidFill>
            <a:ln xmlns:a="http://schemas.openxmlformats.org/drawingml/2006/main">
              <a:prstDash val="solid"/>
            </a:ln>
          </spPr>
          <cat>
            <numRef>
              <f>'Auswertung'!$A$15:$A$24</f>
            </numRef>
          </cat>
          <val>
            <numRef>
              <f>'Auswertung'!$C$15:$C$24</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Mitarbeitende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CHF</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BVG-pflichtig Ja/Nein</a:t>
            </a:r>
          </a:p>
        </rich>
      </tx>
    </title>
    <plotArea>
      <pieChart>
        <varyColors val="1"/>
        <ser>
          <idx val="0"/>
          <order val="0"/>
          <tx>
            <strRef>
              <f>'Auswertung'!H26</f>
            </strRef>
          </tx>
          <spPr>
            <a:ln xmlns:a="http://schemas.openxmlformats.org/drawingml/2006/main">
              <a:prstDash val="solid"/>
            </a:ln>
          </spPr>
          <dPt>
            <idx val="0"/>
            <spPr>
              <a:solidFill xmlns:a="http://schemas.openxmlformats.org/drawingml/2006/main">
                <a:srgbClr val="16A34A"/>
              </a:solidFill>
              <a:ln xmlns:a="http://schemas.openxmlformats.org/drawingml/2006/main">
                <a:prstDash val="solid"/>
              </a:ln>
            </spPr>
          </dPt>
          <dPt>
            <idx val="1"/>
            <spPr>
              <a:solidFill xmlns:a="http://schemas.openxmlformats.org/drawingml/2006/main">
                <a:srgbClr val="DC2626"/>
              </a:solidFill>
              <a:ln xmlns:a="http://schemas.openxmlformats.org/drawingml/2006/main">
                <a:prstDash val="solid"/>
              </a:ln>
            </spPr>
          </dPt>
          <cat>
            <numRef>
              <f>'Auswertung'!$G$27:$G$28</f>
            </numRef>
          </cat>
          <val>
            <numRef>
              <f>'Auswertung'!$H$27:$H$28</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25</row>
      <rowOff>0</rowOff>
    </from>
    <ext cx="7920000" cy="50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6</col>
      <colOff>0</colOff>
      <row>25</row>
      <rowOff>0</rowOff>
    </from>
    <ext cx="504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M13"/>
  <sheetViews>
    <sheetView workbookViewId="0">
      <pane ySplit="2" topLeftCell="A3" activePane="bottomLeft" state="frozen"/>
      <selection pane="bottomLeft" activeCell="A1" sqref="A1"/>
    </sheetView>
  </sheetViews>
  <sheetFormatPr baseColWidth="8" defaultRowHeight="15"/>
  <cols>
    <col width="12" customWidth="1" min="1" max="1"/>
    <col width="14" customWidth="1" min="2" max="2"/>
    <col width="16" customWidth="1" min="3" max="3"/>
    <col width="16" customWidth="1" min="4" max="4"/>
    <col width="9" customWidth="1" min="5" max="5"/>
    <col width="16" customWidth="1" min="6" max="6"/>
    <col width="18" customWidth="1" min="7" max="7"/>
    <col width="10" customWidth="1" min="8" max="8"/>
    <col width="14" customWidth="1" min="9" max="9"/>
    <col width="22" customWidth="1" min="10" max="10"/>
    <col width="18" customWidth="1" min="11" max="11"/>
    <col width="22" customWidth="1" min="12" max="12"/>
    <col width="18" customWidth="1" min="13" max="13"/>
  </cols>
  <sheetData>
    <row r="1" ht="30" customHeight="1">
      <c r="A1" s="1" t="inlineStr">
        <is>
          <t>BVG Koordinationsabzug – Mitarbeitende (Stand 2026)</t>
        </is>
      </c>
      <c r="B1" s="34" t="n"/>
      <c r="C1" s="34" t="n"/>
      <c r="D1" s="34" t="n"/>
      <c r="E1" s="34" t="n"/>
      <c r="F1" s="34" t="n"/>
      <c r="G1" s="34" t="n"/>
      <c r="H1" s="34" t="n"/>
      <c r="I1" s="34" t="n"/>
      <c r="J1" s="34" t="n"/>
      <c r="K1" s="34" t="n"/>
      <c r="L1" s="34" t="n"/>
      <c r="M1" s="35" t="n"/>
    </row>
    <row r="2" ht="22" customHeight="1">
      <c r="A2" s="2" t="inlineStr">
        <is>
          <t>Personal-Nr.</t>
        </is>
      </c>
      <c r="B2" s="2" t="inlineStr">
        <is>
          <t>Vorname</t>
        </is>
      </c>
      <c r="C2" s="2" t="inlineStr">
        <is>
          <t>Nachname</t>
        </is>
      </c>
      <c r="D2" s="2" t="inlineStr">
        <is>
          <t>Standort</t>
        </is>
      </c>
      <c r="E2" s="2" t="inlineStr">
        <is>
          <t>Kanton</t>
        </is>
      </c>
      <c r="F2" s="2" t="inlineStr">
        <is>
          <t>Eintrittsdatum</t>
        </is>
      </c>
      <c r="G2" s="2" t="inlineStr">
        <is>
          <t>Jahreslohn CHF</t>
        </is>
      </c>
      <c r="H2" s="2" t="inlineStr">
        <is>
          <t>Pensum %</t>
        </is>
      </c>
      <c r="I2" s="2" t="inlineStr">
        <is>
          <t>BVG-pflichtig?</t>
        </is>
      </c>
      <c r="J2" s="2" t="inlineStr">
        <is>
          <t>Koordinationsabzug CHF</t>
        </is>
      </c>
      <c r="K2" s="2" t="inlineStr">
        <is>
          <t>Koord. Lohn CHF</t>
        </is>
      </c>
      <c r="L2" s="2" t="inlineStr">
        <is>
          <t>BVG-Minimallohn CHF</t>
        </is>
      </c>
      <c r="M2" s="2" t="inlineStr">
        <is>
          <t>Hinweis</t>
        </is>
      </c>
    </row>
    <row r="3">
      <c r="A3" s="3" t="inlineStr">
        <is>
          <t>P-001</t>
        </is>
      </c>
      <c r="B3" s="3" t="inlineStr">
        <is>
          <t>Andrea</t>
        </is>
      </c>
      <c r="C3" s="3" t="inlineStr">
        <is>
          <t>Müller</t>
        </is>
      </c>
      <c r="D3" s="3" t="inlineStr">
        <is>
          <t>Zürich</t>
        </is>
      </c>
      <c r="E3" s="3" t="inlineStr">
        <is>
          <t>ZH</t>
        </is>
      </c>
      <c r="F3" s="36" t="n">
        <v>46034</v>
      </c>
      <c r="G3" s="37" t="n">
        <v>62400</v>
      </c>
      <c r="H3" s="38" t="n">
        <v>100</v>
      </c>
      <c r="I3" s="3">
        <f>IF(AND(G3&gt;=22050,H3&gt;=50),"Ja","Nein")</f>
        <v/>
      </c>
      <c r="J3" s="39">
        <f>IF(G3&gt;=22050,26025*H3/100,0)</f>
        <v/>
      </c>
      <c r="K3" s="39">
        <f>IF(G3&gt;=22050,MAX(0,G3-J3),0)</f>
        <v/>
      </c>
      <c r="L3" s="39">
        <f>IF(G3&gt;=22050,3825*H3/100,0)</f>
        <v/>
      </c>
      <c r="M3" s="3">
        <f>IF(I3="Ja","BVG relevant","Unter BVG-Grenze")</f>
        <v/>
      </c>
    </row>
    <row r="4">
      <c r="A4" s="8" t="inlineStr">
        <is>
          <t>P-002</t>
        </is>
      </c>
      <c r="B4" s="8" t="inlineStr">
        <is>
          <t>Markus</t>
        </is>
      </c>
      <c r="C4" s="8" t="inlineStr">
        <is>
          <t>Schneider</t>
        </is>
      </c>
      <c r="D4" s="8" t="inlineStr">
        <is>
          <t>Bern</t>
        </is>
      </c>
      <c r="E4" s="8" t="inlineStr">
        <is>
          <t>BE</t>
        </is>
      </c>
      <c r="F4" s="36" t="n">
        <v>46056</v>
      </c>
      <c r="G4" s="37" t="n">
        <v>48000</v>
      </c>
      <c r="H4" s="38" t="n">
        <v>80</v>
      </c>
      <c r="I4" s="8">
        <f>IF(AND(G4&gt;=22050,H4&gt;=50),"Ja","Nein")</f>
        <v/>
      </c>
      <c r="J4" s="40">
        <f>IF(G4&gt;=22050,26025*H4/100,0)</f>
        <v/>
      </c>
      <c r="K4" s="40">
        <f>IF(G4&gt;=22050,MAX(0,G4-J4),0)</f>
        <v/>
      </c>
      <c r="L4" s="40">
        <f>IF(G4&gt;=22050,3825*H4/100,0)</f>
        <v/>
      </c>
      <c r="M4" s="8">
        <f>IF(I4="Ja","BVG relevant","Unter BVG-Grenze")</f>
        <v/>
      </c>
    </row>
    <row r="5">
      <c r="A5" s="3" t="inlineStr">
        <is>
          <t>P-003</t>
        </is>
      </c>
      <c r="B5" s="3" t="inlineStr">
        <is>
          <t>Sandra</t>
        </is>
      </c>
      <c r="C5" s="3" t="inlineStr">
        <is>
          <t>Keller</t>
        </is>
      </c>
      <c r="D5" s="3" t="inlineStr">
        <is>
          <t>Basel</t>
        </is>
      </c>
      <c r="E5" s="3" t="inlineStr">
        <is>
          <t>BS</t>
        </is>
      </c>
      <c r="F5" s="36" t="n">
        <v>46096</v>
      </c>
      <c r="G5" s="37" t="n">
        <v>24000</v>
      </c>
      <c r="H5" s="38" t="n">
        <v>50</v>
      </c>
      <c r="I5" s="3">
        <f>IF(AND(G5&gt;=22050,H5&gt;=50),"Ja","Nein")</f>
        <v/>
      </c>
      <c r="J5" s="39">
        <f>IF(G5&gt;=22050,26025*H5/100,0)</f>
        <v/>
      </c>
      <c r="K5" s="39">
        <f>IF(G5&gt;=22050,MAX(0,G5-J5),0)</f>
        <v/>
      </c>
      <c r="L5" s="39">
        <f>IF(G5&gt;=22050,3825*H5/100,0)</f>
        <v/>
      </c>
      <c r="M5" s="3">
        <f>IF(I5="Ja","BVG relevant","Unter BVG-Grenze")</f>
        <v/>
      </c>
    </row>
    <row r="6">
      <c r="A6" s="8" t="inlineStr">
        <is>
          <t>P-004</t>
        </is>
      </c>
      <c r="B6" s="8" t="inlineStr">
        <is>
          <t>Thomas</t>
        </is>
      </c>
      <c r="C6" s="8" t="inlineStr">
        <is>
          <t>Meier</t>
        </is>
      </c>
      <c r="D6" s="8" t="inlineStr">
        <is>
          <t>Genf</t>
        </is>
      </c>
      <c r="E6" s="8" t="inlineStr">
        <is>
          <t>GE</t>
        </is>
      </c>
      <c r="F6" s="36" t="n">
        <v>46113</v>
      </c>
      <c r="G6" s="37" t="n">
        <v>90000</v>
      </c>
      <c r="H6" s="38" t="n">
        <v>100</v>
      </c>
      <c r="I6" s="8">
        <f>IF(AND(G6&gt;=22050,H6&gt;=50),"Ja","Nein")</f>
        <v/>
      </c>
      <c r="J6" s="40">
        <f>IF(G6&gt;=22050,26025*H6/100,0)</f>
        <v/>
      </c>
      <c r="K6" s="40">
        <f>IF(G6&gt;=22050,MAX(0,G6-J6),0)</f>
        <v/>
      </c>
      <c r="L6" s="40">
        <f>IF(G6&gt;=22050,3825*H6/100,0)</f>
        <v/>
      </c>
      <c r="M6" s="8">
        <f>IF(I6="Ja","BVG relevant","Unter BVG-Grenze")</f>
        <v/>
      </c>
    </row>
    <row r="7">
      <c r="A7" s="3" t="inlineStr">
        <is>
          <t>P-005</t>
        </is>
      </c>
      <c r="B7" s="3" t="inlineStr">
        <is>
          <t>Reto</t>
        </is>
      </c>
      <c r="C7" s="3" t="inlineStr">
        <is>
          <t>Frei</t>
        </is>
      </c>
      <c r="D7" s="3" t="inlineStr">
        <is>
          <t>Lausanne</t>
        </is>
      </c>
      <c r="E7" s="3" t="inlineStr">
        <is>
          <t>VD</t>
        </is>
      </c>
      <c r="F7" s="36" t="n">
        <v>46162</v>
      </c>
      <c r="G7" s="37" t="n">
        <v>38500</v>
      </c>
      <c r="H7" s="38" t="n">
        <v>60</v>
      </c>
      <c r="I7" s="3">
        <f>IF(AND(G7&gt;=22050,H7&gt;=50),"Ja","Nein")</f>
        <v/>
      </c>
      <c r="J7" s="39">
        <f>IF(G7&gt;=22050,26025*H7/100,0)</f>
        <v/>
      </c>
      <c r="K7" s="39">
        <f>IF(G7&gt;=22050,MAX(0,G7-J7),0)</f>
        <v/>
      </c>
      <c r="L7" s="39">
        <f>IF(G7&gt;=22050,3825*H7/100,0)</f>
        <v/>
      </c>
      <c r="M7" s="3">
        <f>IF(I7="Ja","BVG relevant","Unter BVG-Grenze")</f>
        <v/>
      </c>
    </row>
    <row r="8">
      <c r="A8" s="8" t="inlineStr">
        <is>
          <t>P-006</t>
        </is>
      </c>
      <c r="B8" s="8" t="inlineStr">
        <is>
          <t>Nicole</t>
        </is>
      </c>
      <c r="C8" s="8" t="inlineStr">
        <is>
          <t>Huber</t>
        </is>
      </c>
      <c r="D8" s="8" t="inlineStr">
        <is>
          <t>Luzern</t>
        </is>
      </c>
      <c r="E8" s="8" t="inlineStr">
        <is>
          <t>LU</t>
        </is>
      </c>
      <c r="F8" s="36" t="n">
        <v>46183</v>
      </c>
      <c r="G8" s="37" t="n">
        <v>21600</v>
      </c>
      <c r="H8" s="38" t="n">
        <v>40</v>
      </c>
      <c r="I8" s="8">
        <f>IF(AND(G8&gt;=22050,H8&gt;=50),"Ja","Nein")</f>
        <v/>
      </c>
      <c r="J8" s="40">
        <f>IF(G8&gt;=22050,26025*H8/100,0)</f>
        <v/>
      </c>
      <c r="K8" s="40">
        <f>IF(G8&gt;=22050,MAX(0,G8-J8),0)</f>
        <v/>
      </c>
      <c r="L8" s="40">
        <f>IF(G8&gt;=22050,3825*H8/100,0)</f>
        <v/>
      </c>
      <c r="M8" s="8">
        <f>IF(I8="Ja","BVG relevant","Unter BVG-Grenze")</f>
        <v/>
      </c>
    </row>
    <row r="9">
      <c r="A9" s="3" t="inlineStr">
        <is>
          <t>P-007</t>
        </is>
      </c>
      <c r="B9" s="3" t="inlineStr">
        <is>
          <t>Stefan</t>
        </is>
      </c>
      <c r="C9" s="3" t="inlineStr">
        <is>
          <t>Baumann</t>
        </is>
      </c>
      <c r="D9" s="3" t="inlineStr">
        <is>
          <t>Winterthur</t>
        </is>
      </c>
      <c r="E9" s="3" t="inlineStr">
        <is>
          <t>ZH</t>
        </is>
      </c>
      <c r="F9" s="36" t="n">
        <v>46204</v>
      </c>
      <c r="G9" s="37" t="n">
        <v>74800</v>
      </c>
      <c r="H9" s="38" t="n">
        <v>90</v>
      </c>
      <c r="I9" s="3">
        <f>IF(AND(G9&gt;=22050,H9&gt;=50),"Ja","Nein")</f>
        <v/>
      </c>
      <c r="J9" s="39">
        <f>IF(G9&gt;=22050,26025*H9/100,0)</f>
        <v/>
      </c>
      <c r="K9" s="39">
        <f>IF(G9&gt;=22050,MAX(0,G9-J9),0)</f>
        <v/>
      </c>
      <c r="L9" s="39">
        <f>IF(G9&gt;=22050,3825*H9/100,0)</f>
        <v/>
      </c>
      <c r="M9" s="3">
        <f>IF(I9="Ja","BVG relevant","Unter BVG-Grenze")</f>
        <v/>
      </c>
    </row>
    <row r="10">
      <c r="A10" s="8" t="inlineStr">
        <is>
          <t>P-008</t>
        </is>
      </c>
      <c r="B10" s="8" t="inlineStr">
        <is>
          <t>Claudia</t>
        </is>
      </c>
      <c r="C10" s="8" t="inlineStr">
        <is>
          <t>Roth</t>
        </is>
      </c>
      <c r="D10" s="8" t="inlineStr">
        <is>
          <t>St. Gallen</t>
        </is>
      </c>
      <c r="E10" s="8" t="inlineStr">
        <is>
          <t>SG</t>
        </is>
      </c>
      <c r="F10" s="36" t="n">
        <v>46252</v>
      </c>
      <c r="G10" s="37" t="n">
        <v>55200</v>
      </c>
      <c r="H10" s="38" t="n">
        <v>70</v>
      </c>
      <c r="I10" s="8">
        <f>IF(AND(G10&gt;=22050,H10&gt;=50),"Ja","Nein")</f>
        <v/>
      </c>
      <c r="J10" s="40">
        <f>IF(G10&gt;=22050,26025*H10/100,0)</f>
        <v/>
      </c>
      <c r="K10" s="40">
        <f>IF(G10&gt;=22050,MAX(0,G10-J10),0)</f>
        <v/>
      </c>
      <c r="L10" s="40">
        <f>IF(G10&gt;=22050,3825*H10/100,0)</f>
        <v/>
      </c>
      <c r="M10" s="8">
        <f>IF(I10="Ja","BVG relevant","Unter BVG-Grenze")</f>
        <v/>
      </c>
    </row>
    <row r="11">
      <c r="A11" s="3" t="inlineStr">
        <is>
          <t>P-009</t>
        </is>
      </c>
      <c r="B11" s="3" t="inlineStr">
        <is>
          <t>Daniela</t>
        </is>
      </c>
      <c r="C11" s="3" t="inlineStr">
        <is>
          <t>Weber</t>
        </is>
      </c>
      <c r="D11" s="3" t="inlineStr">
        <is>
          <t>Lugano</t>
        </is>
      </c>
      <c r="E11" s="3" t="inlineStr">
        <is>
          <t>TI</t>
        </is>
      </c>
      <c r="F11" s="36" t="n">
        <v>46270</v>
      </c>
      <c r="G11" s="37" t="n">
        <v>29400</v>
      </c>
      <c r="H11" s="38" t="n">
        <v>50</v>
      </c>
      <c r="I11" s="3">
        <f>IF(AND(G11&gt;=22050,H11&gt;=50),"Ja","Nein")</f>
        <v/>
      </c>
      <c r="J11" s="39">
        <f>IF(G11&gt;=22050,26025*H11/100,0)</f>
        <v/>
      </c>
      <c r="K11" s="39">
        <f>IF(G11&gt;=22050,MAX(0,G11-J11),0)</f>
        <v/>
      </c>
      <c r="L11" s="39">
        <f>IF(G11&gt;=22050,3825*H11/100,0)</f>
        <v/>
      </c>
      <c r="M11" s="3">
        <f>IF(I11="Ja","BVG relevant","Unter BVG-Grenze")</f>
        <v/>
      </c>
    </row>
    <row r="12">
      <c r="A12" s="8" t="inlineStr">
        <is>
          <t>P-010</t>
        </is>
      </c>
      <c r="B12" s="8" t="inlineStr">
        <is>
          <t>Beat</t>
        </is>
      </c>
      <c r="C12" s="8" t="inlineStr">
        <is>
          <t>Lehmann</t>
        </is>
      </c>
      <c r="D12" s="8" t="inlineStr">
        <is>
          <t>Biel</t>
        </is>
      </c>
      <c r="E12" s="8" t="inlineStr">
        <is>
          <t>BE</t>
        </is>
      </c>
      <c r="F12" s="36" t="n">
        <v>46317</v>
      </c>
      <c r="G12" s="37" t="n">
        <v>101000</v>
      </c>
      <c r="H12" s="38" t="n">
        <v>100</v>
      </c>
      <c r="I12" s="8">
        <f>IF(AND(G12&gt;=22050,H12&gt;=50),"Ja","Nein")</f>
        <v/>
      </c>
      <c r="J12" s="40">
        <f>IF(G12&gt;=22050,26025*H12/100,0)</f>
        <v/>
      </c>
      <c r="K12" s="40">
        <f>IF(G12&gt;=22050,MAX(0,G12-J12),0)</f>
        <v/>
      </c>
      <c r="L12" s="40">
        <f>IF(G12&gt;=22050,3825*H12/100,0)</f>
        <v/>
      </c>
      <c r="M12" s="8">
        <f>IF(I12="Ja","BVG relevant","Unter BVG-Grenze")</f>
        <v/>
      </c>
    </row>
    <row r="13">
      <c r="A13" s="10" t="inlineStr">
        <is>
          <t>Total / Ø</t>
        </is>
      </c>
      <c r="B13" s="11" t="n"/>
      <c r="C13" s="11" t="n"/>
      <c r="D13" s="11" t="n"/>
      <c r="E13" s="11" t="n"/>
      <c r="F13" s="11" t="n"/>
      <c r="G13" s="41">
        <f>SUM(G3:G12)</f>
        <v/>
      </c>
      <c r="H13" s="42">
        <f>AVERAGE(H3:H12)</f>
        <v/>
      </c>
      <c r="I13" s="11" t="n"/>
      <c r="J13" s="41">
        <f>SUM(J3:J12)</f>
        <v/>
      </c>
      <c r="K13" s="41">
        <f>SUM(K3:K12)</f>
        <v/>
      </c>
      <c r="L13" s="41">
        <f>SUM(L3:L12)</f>
        <v/>
      </c>
      <c r="M13" s="11" t="n"/>
    </row>
  </sheetData>
  <mergeCells count="1">
    <mergeCell ref="A1:M1"/>
  </mergeCells>
  <conditionalFormatting sqref="I3:I12">
    <cfRule type="expression" priority="1" dxfId="0" stopIfTrue="1">
      <formula>I3="Ja"</formula>
    </cfRule>
    <cfRule type="expression" priority="2" dxfId="1" stopIfTrue="1">
      <formula>I3="Nein"</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9"/>
  <sheetViews>
    <sheetView workbookViewId="0">
      <pane ySplit="2" topLeftCell="A3" activePane="bottomLeft" state="frozen"/>
      <selection pane="bottomLeft" activeCell="A1" sqref="A1"/>
    </sheetView>
  </sheetViews>
  <sheetFormatPr baseColWidth="8" defaultRowHeight="15"/>
  <cols>
    <col width="36" customWidth="1" min="1" max="1"/>
    <col width="18" customWidth="1" min="2" max="2"/>
    <col width="14" customWidth="1" min="3" max="3"/>
    <col width="55" customWidth="1" min="4" max="4"/>
  </cols>
  <sheetData>
    <row r="1" ht="30" customHeight="1">
      <c r="A1" s="1" t="inlineStr">
        <is>
          <t>BVG Grenzwerte und Berechnungsparameter 2026</t>
        </is>
      </c>
      <c r="B1" s="34" t="n"/>
      <c r="C1" s="34" t="n"/>
      <c r="D1" s="35" t="n"/>
    </row>
    <row r="2">
      <c r="A2" s="2" t="inlineStr">
        <is>
          <t>Parameter</t>
        </is>
      </c>
      <c r="B2" s="2" t="inlineStr">
        <is>
          <t>Wert</t>
        </is>
      </c>
      <c r="C2" s="2" t="inlineStr">
        <is>
          <t>Einheit</t>
        </is>
      </c>
      <c r="D2" s="2" t="inlineStr">
        <is>
          <t>Erläuterung</t>
        </is>
      </c>
    </row>
    <row r="3" ht="20" customHeight="1">
      <c r="A3" s="14" t="inlineStr">
        <is>
          <t>Untere Eintrittsschwelle (Eintrittslohn)</t>
        </is>
      </c>
      <c r="B3" s="39" t="n">
        <v>22050</v>
      </c>
      <c r="C3" s="3" t="inlineStr">
        <is>
          <t>CHF</t>
        </is>
      </c>
      <c r="D3" s="15" t="inlineStr">
        <is>
          <t>Jahreslohn muss diesen Betrag übersteigen (Art. 2 BVG)</t>
        </is>
      </c>
    </row>
    <row r="4" ht="20" customHeight="1">
      <c r="A4" s="16" t="inlineStr">
        <is>
          <t>Maximaler Koordinationsabzug</t>
        </is>
      </c>
      <c r="B4" s="40" t="n">
        <v>26025</v>
      </c>
      <c r="C4" s="8" t="inlineStr">
        <is>
          <t>CHF</t>
        </is>
      </c>
      <c r="D4" s="17" t="inlineStr">
        <is>
          <t>Entspricht 7/8 der maximalen AHV-Rente; wird bei Teilzeit anteilig gekürzt</t>
        </is>
      </c>
    </row>
    <row r="5" ht="20" customHeight="1">
      <c r="A5" s="14" t="inlineStr">
        <is>
          <t>BVG-Minimallohn (versicherter Mindestlohn)</t>
        </is>
      </c>
      <c r="B5" s="39" t="n">
        <v>3825</v>
      </c>
      <c r="C5" s="3" t="inlineStr">
        <is>
          <t>CHF</t>
        </is>
      </c>
      <c r="D5" s="15" t="inlineStr">
        <is>
          <t>Minimaler versicherter Lohn pro Jahr (Vollzeit-Referenz)</t>
        </is>
      </c>
    </row>
    <row r="6" ht="20" customHeight="1">
      <c r="A6" s="16" t="inlineStr">
        <is>
          <t>Oberer BVG-Lohn (Maximum)</t>
        </is>
      </c>
      <c r="B6" s="40" t="n">
        <v>88200</v>
      </c>
      <c r="C6" s="8" t="inlineStr">
        <is>
          <t>CHF</t>
        </is>
      </c>
      <c r="D6" s="17" t="inlineStr">
        <is>
          <t>Maximaler versicherter Jahreslohn nach BVG</t>
        </is>
      </c>
    </row>
    <row r="7" ht="20" customHeight="1">
      <c r="A7" s="14" t="inlineStr">
        <is>
          <t>Teilzeitreduktion Koordinationsabzug</t>
        </is>
      </c>
      <c r="B7" s="3" t="inlineStr">
        <is>
          <t>Proportional</t>
        </is>
      </c>
      <c r="C7" s="3" t="inlineStr">
        <is>
          <t>–</t>
        </is>
      </c>
      <c r="D7" s="15" t="inlineStr">
        <is>
          <t>Koordinationsabzug = 26'025 × Pensum% / 100</t>
        </is>
      </c>
    </row>
    <row r="8" ht="20" customHeight="1">
      <c r="A8" s="16" t="inlineStr">
        <is>
          <t>AHV-Maximalbeitragslohn</t>
        </is>
      </c>
      <c r="B8" s="40" t="n">
        <v>88200</v>
      </c>
      <c r="C8" s="8" t="inlineStr">
        <is>
          <t>CHF</t>
        </is>
      </c>
      <c r="D8" s="17" t="inlineStr">
        <is>
          <t>Obere Grenze für AHV-pflichtige Löhne 2026</t>
        </is>
      </c>
    </row>
    <row r="9" ht="20" customHeight="1">
      <c r="A9" s="14" t="inlineStr">
        <is>
          <t>MWST Normalsatz 2026</t>
        </is>
      </c>
      <c r="B9" s="43" t="n">
        <v>8.1</v>
      </c>
      <c r="C9" s="3" t="inlineStr">
        <is>
          <t>%</t>
        </is>
      </c>
      <c r="D9" s="15" t="inlineStr">
        <is>
          <t>Gültiger Mehrwertsteuersatz Schweiz (Normalsatz)</t>
        </is>
      </c>
    </row>
    <row r="10" ht="20" customHeight="1">
      <c r="A10" s="16" t="inlineStr">
        <is>
          <t>Arbeitgeber-Anteil BVG (Mindest)</t>
        </is>
      </c>
      <c r="B10" s="8" t="inlineStr">
        <is>
          <t>≥ 50</t>
        </is>
      </c>
      <c r="C10" s="8" t="inlineStr">
        <is>
          <t>%</t>
        </is>
      </c>
      <c r="D10" s="17" t="inlineStr">
        <is>
          <t>Arbeitgeber muss mindestens 50% der Beiträge tragen (Art. 66 BVG)</t>
        </is>
      </c>
    </row>
    <row r="11"/>
    <row r="12">
      <c r="A12" s="19" t="inlineStr">
        <is>
          <t>Auswertung – Mitarbeitende (verknüpft mit Blatt Mitarbeitende)</t>
        </is>
      </c>
      <c r="B12" s="34" t="n"/>
      <c r="C12" s="34" t="n"/>
      <c r="D12" s="35" t="n"/>
    </row>
    <row r="13">
      <c r="A13" s="14" t="inlineStr">
        <is>
          <t>Anzahl BVG-pflichtige Mitarbeitende</t>
        </is>
      </c>
      <c r="B13" s="20">
        <f>COUNTIF(Mitarbeitende!I:I,"Ja")</f>
        <v/>
      </c>
      <c r="C13" s="3" t="inlineStr">
        <is>
          <t>Personen</t>
        </is>
      </c>
      <c r="D13" s="15" t="inlineStr">
        <is>
          <t>Jahreslohn ≥ CHF 22'050 und Pensum ≥ 50%</t>
        </is>
      </c>
    </row>
    <row r="14">
      <c r="A14" s="16" t="inlineStr">
        <is>
          <t>Anzahl nicht BVG-pflichtig</t>
        </is>
      </c>
      <c r="B14" s="21">
        <f>COUNTIF(Mitarbeitende!I:I,"Nein")</f>
        <v/>
      </c>
      <c r="C14" s="8" t="inlineStr">
        <is>
          <t>Personen</t>
        </is>
      </c>
      <c r="D14" s="17" t="inlineStr">
        <is>
          <t>Unter der Eintrittsschwelle</t>
        </is>
      </c>
    </row>
    <row r="15">
      <c r="A15" s="14" t="inlineStr">
        <is>
          <t>Durchschnittlicher koordinierter Lohn</t>
        </is>
      </c>
      <c r="B15" s="44">
        <f>IFERROR(AVERAGEIF(Mitarbeitende!K3:K12,"&gt;0"),0)</f>
        <v/>
      </c>
      <c r="C15" s="3" t="inlineStr">
        <is>
          <t>CHF</t>
        </is>
      </c>
      <c r="D15" s="15" t="inlineStr">
        <is>
          <t>Nur BVG-relevante Löhne berücksichtigt</t>
        </is>
      </c>
    </row>
    <row r="16">
      <c r="A16" s="16" t="inlineStr">
        <is>
          <t>Total koordinierter Lohn</t>
        </is>
      </c>
      <c r="B16" s="45">
        <f>SUM(Mitarbeitende!K3:K12)</f>
        <v/>
      </c>
      <c r="C16" s="8" t="inlineStr">
        <is>
          <t>CHF</t>
        </is>
      </c>
      <c r="D16" s="17" t="inlineStr">
        <is>
          <t>Summe aller koordinierten Löhne</t>
        </is>
      </c>
    </row>
    <row r="17">
      <c r="A17" s="14" t="inlineStr">
        <is>
          <t>Anteil BVG-pflichtig</t>
        </is>
      </c>
      <c r="B17" s="46">
        <f>IFERROR(COUNTIF(Mitarbeitende!I:I,"Ja")/(COUNTA(Mitarbeitende!A:A)-1),0)</f>
        <v/>
      </c>
      <c r="C17" s="3" t="inlineStr">
        <is>
          <t>%</t>
        </is>
      </c>
      <c r="D17" s="15" t="inlineStr">
        <is>
          <t>Quote der BVG-pflichtigen Mitarbeitenden</t>
        </is>
      </c>
    </row>
    <row r="18">
      <c r="A18" s="16" t="inlineStr">
        <is>
          <t>Total Jahreslöhne</t>
        </is>
      </c>
      <c r="B18" s="45">
        <f>SUM(Mitarbeitende!G3:G12)</f>
        <v/>
      </c>
      <c r="C18" s="8" t="inlineStr">
        <is>
          <t>CHF</t>
        </is>
      </c>
      <c r="D18" s="17" t="inlineStr">
        <is>
          <t>Summe aller erfassten Jahreslöhne</t>
        </is>
      </c>
    </row>
    <row r="19">
      <c r="A19" s="14" t="inlineStr">
        <is>
          <t>Durchschnittliches Pensum</t>
        </is>
      </c>
      <c r="B19" s="46">
        <f>IFERROR(AVERAGE(Mitarbeitende!H3:H12),0)</f>
        <v/>
      </c>
      <c r="C19" s="3" t="inlineStr">
        <is>
          <t>%</t>
        </is>
      </c>
      <c r="D19" s="15" t="inlineStr">
        <is>
          <t>Durchschnitt Beschäftigungsgrad</t>
        </is>
      </c>
    </row>
  </sheetData>
  <mergeCells count="2">
    <mergeCell ref="A1:D1"/>
    <mergeCell ref="A12:D1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28"/>
  <sheetViews>
    <sheetView workbookViewId="0">
      <pane ySplit="3" topLeftCell="A4" activePane="bottomLeft" state="frozen"/>
      <selection pane="bottomLeft" activeCell="A1" sqref="A1"/>
    </sheetView>
  </sheetViews>
  <sheetFormatPr baseColWidth="8" defaultRowHeight="15"/>
  <cols>
    <col width="32" customWidth="1" min="1" max="1"/>
    <col width="20" customWidth="1" min="2" max="2"/>
    <col width="12" customWidth="1" min="3" max="3"/>
    <col width="12" customWidth="1" min="4" max="4"/>
    <col width="12" customWidth="1" min="5" max="5"/>
    <col width="22" customWidth="1" min="7" max="7"/>
    <col width="12" customWidth="1" min="8" max="8"/>
  </cols>
  <sheetData>
    <row r="1" ht="30" customHeight="1">
      <c r="A1" s="1" t="inlineStr">
        <is>
          <t>BVG Auswertung – Dashboard 2026</t>
        </is>
      </c>
      <c r="B1" s="34" t="n"/>
      <c r="C1" s="34" t="n"/>
      <c r="D1" s="34" t="n"/>
      <c r="E1" s="35" t="n"/>
    </row>
    <row r="2">
      <c r="A2" s="19" t="inlineStr">
        <is>
          <t>Kennzahlen (KPIs)</t>
        </is>
      </c>
      <c r="B2" s="34" t="n"/>
      <c r="C2" s="34" t="n"/>
      <c r="D2" s="34" t="n"/>
      <c r="E2" s="35" t="n"/>
    </row>
    <row r="3">
      <c r="A3" s="11" t="inlineStr">
        <is>
          <t>Kennzahl</t>
        </is>
      </c>
      <c r="B3" s="11" t="inlineStr">
        <is>
          <t>Wert</t>
        </is>
      </c>
      <c r="C3" s="11" t="inlineStr">
        <is>
          <t>Einheit</t>
        </is>
      </c>
    </row>
    <row r="4">
      <c r="A4" s="14" t="inlineStr">
        <is>
          <t>Total Mitarbeitende</t>
        </is>
      </c>
      <c r="B4" s="20">
        <f>COUNTA(Mitarbeitende!A3:A12)</f>
        <v/>
      </c>
      <c r="C4" s="3" t="inlineStr">
        <is>
          <t>Personen</t>
        </is>
      </c>
    </row>
    <row r="5">
      <c r="A5" s="16" t="inlineStr">
        <is>
          <t>BVG-pflichtig</t>
        </is>
      </c>
      <c r="B5" s="21">
        <f>COUNTIF(Mitarbeitende!I3:I12,"Ja")</f>
        <v/>
      </c>
      <c r="C5" s="8" t="inlineStr">
        <is>
          <t>Personen</t>
        </is>
      </c>
    </row>
    <row r="6">
      <c r="A6" s="14" t="inlineStr">
        <is>
          <t>Nicht BVG-pflichtig</t>
        </is>
      </c>
      <c r="B6" s="20">
        <f>COUNTIF(Mitarbeitende!I3:I12,"Nein")</f>
        <v/>
      </c>
      <c r="C6" s="3" t="inlineStr">
        <is>
          <t>Personen</t>
        </is>
      </c>
    </row>
    <row r="7">
      <c r="A7" s="16" t="inlineStr">
        <is>
          <t>Durchschnittslohn</t>
        </is>
      </c>
      <c r="B7" s="45">
        <f>IFERROR(AVERAGE(Mitarbeitende!G3:G12),0)</f>
        <v/>
      </c>
      <c r="C7" s="8" t="inlineStr">
        <is>
          <t>CHF</t>
        </is>
      </c>
    </row>
    <row r="8">
      <c r="A8" s="14" t="inlineStr">
        <is>
          <t>Durchschnittliches Pensum</t>
        </is>
      </c>
      <c r="B8" s="46">
        <f>IFERROR(AVERAGE(Mitarbeitende!H3:H12),0)</f>
        <v/>
      </c>
      <c r="C8" s="3" t="inlineStr">
        <is>
          <t>%</t>
        </is>
      </c>
    </row>
    <row r="9">
      <c r="A9" s="16" t="inlineStr">
        <is>
          <t>Total koordinierter Lohn</t>
        </is>
      </c>
      <c r="B9" s="45">
        <f>SUM(Mitarbeitende!K3:K12)</f>
        <v/>
      </c>
      <c r="C9" s="8" t="inlineStr">
        <is>
          <t>CHF</t>
        </is>
      </c>
    </row>
    <row r="10">
      <c r="A10" s="14" t="inlineStr">
        <is>
          <t>Anteil BVG-pflichtig</t>
        </is>
      </c>
      <c r="B10" s="46">
        <f>IFERROR(COUNTIF(Mitarbeitende!I3:I12,"Ja")/COUNTA(Mitarbeitende!A3:A12),0)</f>
        <v/>
      </c>
      <c r="C10" s="3" t="inlineStr">
        <is>
          <t>%</t>
        </is>
      </c>
    </row>
    <row r="11"/>
    <row r="12"/>
    <row r="13">
      <c r="A13" s="25" t="inlineStr">
        <is>
          <t>Diagramm-Daten: Jahreslohn vs. koordinierter Lohn</t>
        </is>
      </c>
      <c r="B13" s="34" t="n"/>
      <c r="C13" s="34" t="n"/>
      <c r="D13" s="34" t="n"/>
      <c r="E13" s="35" t="n"/>
    </row>
    <row r="14">
      <c r="A14" s="11" t="inlineStr">
        <is>
          <t>Name</t>
        </is>
      </c>
      <c r="B14" s="11" t="inlineStr">
        <is>
          <t>Jahreslohn CHF</t>
        </is>
      </c>
      <c r="C14" s="11" t="inlineStr">
        <is>
          <t>Koord. Lohn CHF</t>
        </is>
      </c>
      <c r="D14" s="11" t="inlineStr">
        <is>
          <t>Pensum %</t>
        </is>
      </c>
      <c r="E14" s="11" t="inlineStr">
        <is>
          <t>BVG-pflichtig?</t>
        </is>
      </c>
    </row>
    <row r="15">
      <c r="A15" s="3" t="inlineStr">
        <is>
          <t>Andrea M.</t>
        </is>
      </c>
      <c r="B15" s="44">
        <f>Mitarbeitende!G3</f>
        <v/>
      </c>
      <c r="C15" s="44">
        <f>Mitarbeitende!K3</f>
        <v/>
      </c>
      <c r="D15" s="47">
        <f>Mitarbeitende!H3</f>
        <v/>
      </c>
      <c r="E15" s="3">
        <f>Mitarbeitende!I3</f>
        <v/>
      </c>
    </row>
    <row r="16">
      <c r="A16" s="8" t="inlineStr">
        <is>
          <t>Markus S.</t>
        </is>
      </c>
      <c r="B16" s="45">
        <f>Mitarbeitende!G4</f>
        <v/>
      </c>
      <c r="C16" s="45">
        <f>Mitarbeitende!K4</f>
        <v/>
      </c>
      <c r="D16" s="48">
        <f>Mitarbeitende!H4</f>
        <v/>
      </c>
      <c r="E16" s="8">
        <f>Mitarbeitende!I4</f>
        <v/>
      </c>
    </row>
    <row r="17">
      <c r="A17" s="3" t="inlineStr">
        <is>
          <t>Sandra K.</t>
        </is>
      </c>
      <c r="B17" s="44">
        <f>Mitarbeitende!G5</f>
        <v/>
      </c>
      <c r="C17" s="44">
        <f>Mitarbeitende!K5</f>
        <v/>
      </c>
      <c r="D17" s="47">
        <f>Mitarbeitende!H5</f>
        <v/>
      </c>
      <c r="E17" s="3">
        <f>Mitarbeitende!I5</f>
        <v/>
      </c>
    </row>
    <row r="18">
      <c r="A18" s="8" t="inlineStr">
        <is>
          <t>Thomas M.</t>
        </is>
      </c>
      <c r="B18" s="45">
        <f>Mitarbeitende!G6</f>
        <v/>
      </c>
      <c r="C18" s="45">
        <f>Mitarbeitende!K6</f>
        <v/>
      </c>
      <c r="D18" s="48">
        <f>Mitarbeitende!H6</f>
        <v/>
      </c>
      <c r="E18" s="8">
        <f>Mitarbeitende!I6</f>
        <v/>
      </c>
    </row>
    <row r="19">
      <c r="A19" s="3" t="inlineStr">
        <is>
          <t>Reto F.</t>
        </is>
      </c>
      <c r="B19" s="44">
        <f>Mitarbeitende!G7</f>
        <v/>
      </c>
      <c r="C19" s="44">
        <f>Mitarbeitende!K7</f>
        <v/>
      </c>
      <c r="D19" s="47">
        <f>Mitarbeitende!H7</f>
        <v/>
      </c>
      <c r="E19" s="3">
        <f>Mitarbeitende!I7</f>
        <v/>
      </c>
    </row>
    <row r="20">
      <c r="A20" s="8" t="inlineStr">
        <is>
          <t>Nicole H.</t>
        </is>
      </c>
      <c r="B20" s="45">
        <f>Mitarbeitende!G8</f>
        <v/>
      </c>
      <c r="C20" s="45">
        <f>Mitarbeitende!K8</f>
        <v/>
      </c>
      <c r="D20" s="48">
        <f>Mitarbeitende!H8</f>
        <v/>
      </c>
      <c r="E20" s="8">
        <f>Mitarbeitende!I8</f>
        <v/>
      </c>
    </row>
    <row r="21">
      <c r="A21" s="3" t="inlineStr">
        <is>
          <t>Stefan B.</t>
        </is>
      </c>
      <c r="B21" s="44">
        <f>Mitarbeitende!G9</f>
        <v/>
      </c>
      <c r="C21" s="44">
        <f>Mitarbeitende!K9</f>
        <v/>
      </c>
      <c r="D21" s="47">
        <f>Mitarbeitende!H9</f>
        <v/>
      </c>
      <c r="E21" s="3">
        <f>Mitarbeitende!I9</f>
        <v/>
      </c>
    </row>
    <row r="22">
      <c r="A22" s="8" t="inlineStr">
        <is>
          <t>Claudia R.</t>
        </is>
      </c>
      <c r="B22" s="45">
        <f>Mitarbeitende!G10</f>
        <v/>
      </c>
      <c r="C22" s="45">
        <f>Mitarbeitende!K10</f>
        <v/>
      </c>
      <c r="D22" s="48">
        <f>Mitarbeitende!H10</f>
        <v/>
      </c>
      <c r="E22" s="8">
        <f>Mitarbeitende!I10</f>
        <v/>
      </c>
    </row>
    <row r="23">
      <c r="A23" s="3" t="inlineStr">
        <is>
          <t>Daniela W.</t>
        </is>
      </c>
      <c r="B23" s="44">
        <f>Mitarbeitende!G11</f>
        <v/>
      </c>
      <c r="C23" s="44">
        <f>Mitarbeitende!K11</f>
        <v/>
      </c>
      <c r="D23" s="47">
        <f>Mitarbeitende!H11</f>
        <v/>
      </c>
      <c r="E23" s="3">
        <f>Mitarbeitende!I11</f>
        <v/>
      </c>
    </row>
    <row r="24">
      <c r="A24" s="8" t="inlineStr">
        <is>
          <t>Beat L.</t>
        </is>
      </c>
      <c r="B24" s="45">
        <f>Mitarbeitende!G12</f>
        <v/>
      </c>
      <c r="C24" s="45">
        <f>Mitarbeitende!K12</f>
        <v/>
      </c>
      <c r="D24" s="48">
        <f>Mitarbeitende!H12</f>
        <v/>
      </c>
      <c r="E24" s="8">
        <f>Mitarbeitende!I12</f>
        <v/>
      </c>
    </row>
    <row r="25"/>
    <row r="26">
      <c r="G26" s="11" t="inlineStr">
        <is>
          <t>BVG-Status</t>
        </is>
      </c>
      <c r="H26" s="11" t="inlineStr">
        <is>
          <t>Anzahl</t>
        </is>
      </c>
    </row>
    <row r="27">
      <c r="G27" s="28" t="inlineStr">
        <is>
          <t>BVG-pflichtig</t>
        </is>
      </c>
      <c r="H27" s="28">
        <f>COUNTIF(Mitarbeitende!I3:I12,"Ja")</f>
        <v/>
      </c>
    </row>
    <row r="28">
      <c r="G28" s="28" t="inlineStr">
        <is>
          <t>Nicht BVG-pflichtig</t>
        </is>
      </c>
      <c r="H28" s="28">
        <f>COUNTIF(Mitarbeitende!I3:I12,"Nein")</f>
        <v/>
      </c>
    </row>
  </sheetData>
  <mergeCells count="3">
    <mergeCell ref="A1:E1"/>
    <mergeCell ref="A2:E2"/>
    <mergeCell ref="A13:E13"/>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4" customWidth="1" min="1" max="1"/>
    <col width="28" customWidth="1" min="2" max="2"/>
    <col width="65" customWidth="1" min="3" max="3"/>
  </cols>
  <sheetData>
    <row r="1" ht="36" customHeight="1">
      <c r="A1" s="1" t="inlineStr">
        <is>
          <t>Anleitung – BVG Koordinationsabzug Vorlage (Schweiz)</t>
        </is>
      </c>
      <c r="B1" s="34" t="n"/>
      <c r="C1" s="35" t="n"/>
    </row>
    <row r="2"/>
    <row r="3" ht="8" customHeight="1"/>
    <row r="4" ht="14" customHeight="1">
      <c r="A4" s="29" t="n"/>
      <c r="B4" s="30" t="inlineStr">
        <is>
          <t>ZWECK DIESER VORLAGE</t>
        </is>
      </c>
      <c r="C4" s="35" t="n"/>
    </row>
    <row r="5" ht="52" customHeight="1">
      <c r="A5" s="31" t="inlineStr"/>
      <c r="B5" s="32" t="inlineStr">
        <is>
          <t>Was ist der Koordinationsabzug?</t>
        </is>
      </c>
      <c r="C5" s="33" t="inlineStr">
        <is>
          <t>Der Koordinationsabzug koordiniert die Leistungen der 1. (AHV) und 2. Säule (BVG). Er wird vom Jahreslohn abgezogen, um den versicherten Lohn (koordinierten Lohn) zu ermitteln. Für 2026 beträgt der maximale Koordinationsabzug CHF 26'025.</t>
        </is>
      </c>
    </row>
    <row r="6" ht="52" customHeight="1">
      <c r="A6" s="31" t="inlineStr"/>
      <c r="B6" s="32" t="inlineStr">
        <is>
          <t>Wer ist BVG-pflichtig?</t>
        </is>
      </c>
      <c r="C6" s="33" t="inlineStr">
        <is>
          <t>Arbeitnehmende sind BVG-pflichtig, wenn ihr Jahreslohn mindestens CHF 22'050 (Eintrittsschwelle 2026) beträgt UND ihr Beschäftigungsgrad (Pensum) mindestens 50% beträgt. Personen unter dieser Grenze sind nicht obligatorisch versichert.</t>
        </is>
      </c>
    </row>
    <row r="7" ht="52" customHeight="1">
      <c r="A7" s="31" t="inlineStr"/>
      <c r="B7" s="32" t="inlineStr">
        <is>
          <t>Teilzeitpensen</t>
        </is>
      </c>
      <c r="C7" s="33" t="inlineStr">
        <is>
          <t>Bei Teilzeitbeschäftigung wird der Koordinationsabzug proportional zum Pensum gekürzt. Beispiel: 80% Pensum → Koordinationsabzug = CHF 26'025 × 80% = CHF 20'820. Dies entspricht der gängigen Schweizer Praxis gemäss Reglement der meisten Pensionskassen.</t>
        </is>
      </c>
    </row>
    <row r="8" ht="8" customHeight="1"/>
    <row r="9" ht="14" customHeight="1">
      <c r="A9" s="29" t="n"/>
      <c r="B9" s="30" t="inlineStr">
        <is>
          <t>BLATT: MITARBEITENDE</t>
        </is>
      </c>
      <c r="C9" s="35" t="n"/>
    </row>
    <row r="10" ht="52" customHeight="1">
      <c r="A10" s="31" t="inlineStr"/>
      <c r="B10" s="32" t="inlineStr">
        <is>
          <t>Gelb markierte Felder</t>
        </is>
      </c>
      <c r="C10" s="33" t="inlineStr">
        <is>
          <t>Felder mit gelbem Hintergrund (Eintrittsdatum, Jahreslohn, Pensum) sind manuell einzugeben. Alle anderen Spalten werden automatisch berechnet.</t>
        </is>
      </c>
    </row>
    <row r="11" ht="52" customHeight="1">
      <c r="A11" s="31" t="inlineStr"/>
      <c r="B11" s="32" t="inlineStr">
        <is>
          <t>Spalte I – BVG-pflichtig?</t>
        </is>
      </c>
      <c r="C11" s="33" t="inlineStr">
        <is>
          <t>Wird automatisch berechnet: 'Ja' wenn Jahreslohn ≥ CHF 22'050 UND Pensum ≥ 50%. Grüne Färbung = BVG-pflichtig / Rote Färbung = nicht BVG-pflichtig.</t>
        </is>
      </c>
    </row>
    <row r="12" ht="52" customHeight="1">
      <c r="A12" s="31" t="inlineStr"/>
      <c r="B12" s="32" t="inlineStr">
        <is>
          <t>Spalte J – Koordinationsabzug CHF</t>
        </is>
      </c>
      <c r="C12" s="33" t="inlineStr">
        <is>
          <t>Berechnung: 26'025 × Pensum / 100. Ist der Jahreslohn unter CHF 22'050, ist der Wert 0.</t>
        </is>
      </c>
    </row>
    <row r="13" ht="52" customHeight="1">
      <c r="A13" s="31" t="inlineStr"/>
      <c r="B13" s="32" t="inlineStr">
        <is>
          <t>Spalte K – Koordinierter Lohn CHF</t>
        </is>
      </c>
      <c r="C13" s="33" t="inlineStr">
        <is>
          <t>Berechnung: Jahreslohn minus Koordinationsabzug. Dies ist der massgebende versicherte Lohn für die BVG-Beiträge.</t>
        </is>
      </c>
    </row>
    <row r="14" ht="52" customHeight="1">
      <c r="A14" s="31" t="inlineStr"/>
      <c r="B14" s="32" t="inlineStr">
        <is>
          <t>Spalte L – BVG-Minimallohn CHF</t>
        </is>
      </c>
      <c r="C14" s="33" t="inlineStr">
        <is>
          <t>Berechnung: 3'825 × Pensum / 100. Mindestversicherter Lohn gemäss BVG.</t>
        </is>
      </c>
    </row>
    <row r="15" ht="8" customHeight="1"/>
    <row r="16" ht="14" customHeight="1">
      <c r="A16" s="29" t="n"/>
      <c r="B16" s="30" t="inlineStr">
        <is>
          <t>BLATT: BERECHNUNG</t>
        </is>
      </c>
      <c r="C16" s="35" t="n"/>
    </row>
    <row r="17" ht="52" customHeight="1">
      <c r="A17" s="31" t="inlineStr"/>
      <c r="B17" s="32" t="inlineStr">
        <is>
          <t>Grenzwerte 2026</t>
        </is>
      </c>
      <c r="C17" s="33" t="inlineStr">
        <is>
          <t>Das Blatt 'Berechnung' enthält alle massgebenden BVG-Grenzwerte für das Jahr 2026. Im unteren Bereich finden Sie automatisch berechnete Auswertungen aus dem Blatt 'Mitarbeitende'.</t>
        </is>
      </c>
    </row>
    <row r="18" ht="8" customHeight="1"/>
    <row r="19" ht="14" customHeight="1">
      <c r="A19" s="29" t="n"/>
      <c r="B19" s="30" t="inlineStr">
        <is>
          <t>BLATT: AUSWERTUNG</t>
        </is>
      </c>
      <c r="C19" s="35" t="n"/>
    </row>
    <row r="20" ht="52" customHeight="1">
      <c r="A20" s="31" t="inlineStr"/>
      <c r="B20" s="32" t="inlineStr">
        <is>
          <t>KPI-Dashboard</t>
        </is>
      </c>
      <c r="C20" s="33" t="inlineStr">
        <is>
          <t>Das Blatt 'Auswertung' zeigt die wichtigsten Kennzahlen (KPIs) und zwei Diagramme: Ein Säulendiagramm vergleicht Jahreslohn und koordinierten Lohn pro Person. Ein Kreisdiagramm zeigt den Anteil BVG-pflichtiger Mitarbeitender.</t>
        </is>
      </c>
    </row>
    <row r="21" ht="8" customHeight="1"/>
    <row r="22" ht="14" customHeight="1">
      <c r="A22" s="29" t="n"/>
      <c r="B22" s="30" t="inlineStr">
        <is>
          <t>WICHTIGE HINWEISE</t>
        </is>
      </c>
      <c r="C22" s="35" t="n"/>
    </row>
    <row r="23" ht="52" customHeight="1">
      <c r="A23" s="31" t="inlineStr"/>
      <c r="B23" s="32" t="inlineStr">
        <is>
          <t>Haftungsausschluss</t>
        </is>
      </c>
      <c r="C23" s="33" t="inlineStr">
        <is>
          <t>Diese Vorlage dient ausschliesslich als Arbeitshilfe und Muster. Alle Werte müssen mit dem aktuellen Reglement Ihrer Pensionskasse sowie den jeweils gültigen gesetzlichen BVG-Grenzwerten (BSV-Publikation) geprüft und abgestimmt werden. Massgebend sind stets die offiziellen Angaben des Bundesamts für Sozialversicherungen (BSV).</t>
        </is>
      </c>
    </row>
    <row r="24" ht="52" customHeight="1">
      <c r="A24" s="31" t="inlineStr"/>
      <c r="B24" s="32" t="inlineStr">
        <is>
          <t>BVG-Revision / BVG 21</t>
        </is>
      </c>
      <c r="C24" s="33" t="inlineStr">
        <is>
          <t>Die BVG-Reform (BVG 21) wurde vom Schweizer Stimmvolk am 22. September 2024 abgelehnt. Es gelten weiterhin die bisherigen Bestimmungen des BVG. Bitte informieren Sie sich über aktuelle Anpassungen der Grenzwerte per 1. Januar 2026 beim BSV oder Ihrer Pensionskasse.</t>
        </is>
      </c>
    </row>
    <row r="25" ht="52" customHeight="1">
      <c r="A25" s="31" t="inlineStr"/>
      <c r="B25" s="32" t="inlineStr">
        <is>
          <t>Kontakt / Beratung</t>
        </is>
      </c>
      <c r="C25" s="33" t="inlineStr">
        <is>
          <t>Bei Fragen zur BVG-Versicherungspflicht, Vorsorgeplanung oder zur Berechnung des koordinierten Lohns wenden Sie sich bitte an Ihre zuständige Pensionskasse oder einen Vorsorgeexperten.</t>
        </is>
      </c>
    </row>
    <row r="26" ht="20" customHeight="1"/>
  </sheetData>
  <mergeCells count="6">
    <mergeCell ref="A1:C1"/>
    <mergeCell ref="B4:C4"/>
    <mergeCell ref="B9:C9"/>
    <mergeCell ref="B16:C16"/>
    <mergeCell ref="B19:C19"/>
    <mergeCell ref="B22:C2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2026-06-22T05:59:09Z</dcterms:created>
  <dcterms:modified xmlns:dcterms="http://purl.org/dc/terms/" xmlns:xsi="http://www.w3.org/2001/XMLSchema-instance" xsi:type="dcterms:W3CDTF">2026-06-22T05:59:09Z</dcterms:modified>
</cp:coreProperties>
</file>