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zugssteuer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Parameter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&quot;CHF &quot;#'##0.00"/>
    <numFmt numFmtId="166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0"/>
    </font>
    <font>
      <i val="1"/>
      <color rgb="00475569"/>
      <sz val="9"/>
    </font>
    <font>
      <b val="1"/>
      <color rgb="00FFFFFF"/>
      <sz val="9"/>
    </font>
    <font>
      <sz val="10"/>
    </font>
    <font>
      <b val="1"/>
      <color rgb="00FFFFFF"/>
    </font>
    <font>
      <b val="1"/>
      <color rgb="00FFFFFF"/>
      <sz val="11"/>
    </font>
    <font>
      <b val="1"/>
      <color rgb="0016A34A"/>
      <sz val="10"/>
    </font>
    <font>
      <b val="1"/>
      <color rgb="00C8102E"/>
      <sz val="11"/>
    </font>
    <font>
      <b val="1"/>
      <color rgb="00DC2626"/>
      <sz val="10"/>
    </font>
    <font>
      <b val="1"/>
      <color rgb="001E293B"/>
      <sz val="12"/>
    </font>
    <font>
      <color rgb="00334155"/>
      <sz val="10"/>
    </font>
    <font>
      <b val="1"/>
      <color rgb="001E293B"/>
      <sz val="11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F1F5F9"/>
      </patternFill>
    </fill>
    <fill>
      <patternFill patternType="solid">
        <fgColor rgb="00F8FAF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/>
    </xf>
    <xf numFmtId="164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4" fontId="5" fillId="4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6" fillId="2" borderId="1" pivotButton="0" quotePrefix="0" xfId="0"/>
    <xf numFmtId="0" fontId="0" fillId="2" borderId="1" pivotButton="0" quotePrefix="0" xfId="0"/>
    <xf numFmtId="165" fontId="6" fillId="2" borderId="1" applyAlignment="1" pivotButton="0" quotePrefix="0" xfId="0">
      <alignment horizontal="right" vertical="center"/>
    </xf>
    <xf numFmtId="0" fontId="3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165" fontId="8" fillId="6" borderId="1" applyAlignment="1" pivotButton="0" quotePrefix="0" xfId="0">
      <alignment horizontal="right" vertical="center"/>
    </xf>
    <xf numFmtId="0" fontId="5" fillId="7" borderId="1" applyAlignment="1" pivotButton="0" quotePrefix="0" xfId="0">
      <alignment horizontal="left" vertical="center"/>
    </xf>
    <xf numFmtId="165" fontId="8" fillId="7" borderId="1" applyAlignment="1" pivotButton="0" quotePrefix="0" xfId="0">
      <alignment horizontal="right" vertical="center"/>
    </xf>
    <xf numFmtId="165" fontId="9" fillId="7" borderId="1" applyAlignment="1" pivotButton="0" quotePrefix="0" xfId="0">
      <alignment horizontal="right" vertical="center"/>
    </xf>
    <xf numFmtId="1" fontId="8" fillId="7" borderId="1" applyAlignment="1" pivotButton="0" quotePrefix="0" xfId="0">
      <alignment horizontal="right" vertical="center"/>
    </xf>
    <xf numFmtId="1" fontId="10" fillId="6" borderId="1" applyAlignment="1" pivotButton="0" quotePrefix="0" xfId="0">
      <alignment horizontal="right" vertical="center"/>
    </xf>
    <xf numFmtId="166" fontId="8" fillId="7" borderId="1" applyAlignment="1" pivotButton="0" quotePrefix="0" xfId="0">
      <alignment horizontal="right" vertical="center"/>
    </xf>
    <xf numFmtId="0" fontId="11" fillId="0" borderId="0" pivotButton="0" quotePrefix="0" xfId="0"/>
    <xf numFmtId="165" fontId="5" fillId="6" borderId="1" applyAlignment="1" pivotButton="0" quotePrefix="0" xfId="0">
      <alignment horizontal="right" vertical="center"/>
    </xf>
    <xf numFmtId="165" fontId="5" fillId="7" borderId="1" applyAlignment="1" pivotButton="0" quotePrefix="0" xfId="0">
      <alignment horizontal="right" vertical="center"/>
    </xf>
    <xf numFmtId="0" fontId="0" fillId="6" borderId="1" pivotButton="0" quotePrefix="0" xfId="0"/>
    <xf numFmtId="165" fontId="0" fillId="6" borderId="1" applyAlignment="1" pivotButton="0" quotePrefix="0" xfId="0">
      <alignment horizontal="right" vertical="center"/>
    </xf>
    <xf numFmtId="0" fontId="0" fillId="7" borderId="1" pivotButton="0" quotePrefix="0" xfId="0"/>
    <xf numFmtId="165" fontId="0" fillId="7" borderId="1" applyAlignment="1" pivotButton="0" quotePrefix="0" xfId="0">
      <alignment horizontal="right" vertical="center"/>
    </xf>
    <xf numFmtId="0" fontId="7" fillId="2" borderId="1" pivotButton="0" quotePrefix="0" xfId="0"/>
    <xf numFmtId="166" fontId="0" fillId="6" borderId="1" pivotButton="0" quotePrefix="0" xfId="0"/>
    <xf numFmtId="0" fontId="0" fillId="0" borderId="1" pivotButton="0" quotePrefix="0" xfId="0"/>
    <xf numFmtId="166" fontId="0" fillId="7" borderId="1" pivotButton="0" quotePrefix="0" xfId="0"/>
    <xf numFmtId="0" fontId="9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2" fillId="0" borderId="0" applyAlignment="1" pivotButton="0" quotePrefix="0" xfId="0">
      <alignment vertical="top" wrapText="1"/>
    </xf>
    <xf numFmtId="164" fontId="5" fillId="4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center" vertical="center"/>
    </xf>
    <xf numFmtId="165" fontId="6" fillId="2" borderId="1" applyAlignment="1" pivotButton="0" quotePrefix="0" xfId="0">
      <alignment horizontal="right" vertical="center"/>
    </xf>
    <xf numFmtId="165" fontId="8" fillId="6" borderId="1" applyAlignment="1" pivotButton="0" quotePrefix="0" xfId="0">
      <alignment horizontal="right" vertical="center"/>
    </xf>
    <xf numFmtId="165" fontId="8" fillId="7" borderId="1" applyAlignment="1" pivotButton="0" quotePrefix="0" xfId="0">
      <alignment horizontal="right" vertical="center"/>
    </xf>
    <xf numFmtId="165" fontId="9" fillId="7" borderId="1" applyAlignment="1" pivotButton="0" quotePrefix="0" xfId="0">
      <alignment horizontal="right" vertical="center"/>
    </xf>
    <xf numFmtId="166" fontId="8" fillId="7" borderId="1" applyAlignment="1" pivotButton="0" quotePrefix="0" xfId="0">
      <alignment horizontal="right" vertical="center"/>
    </xf>
    <xf numFmtId="165" fontId="5" fillId="6" borderId="1" applyAlignment="1" pivotButton="0" quotePrefix="0" xfId="0">
      <alignment horizontal="right" vertical="center"/>
    </xf>
    <xf numFmtId="165" fontId="5" fillId="7" borderId="1" applyAlignment="1" pivotButton="0" quotePrefix="0" xfId="0">
      <alignment horizontal="right" vertical="center"/>
    </xf>
    <xf numFmtId="165" fontId="0" fillId="6" borderId="1" applyAlignment="1" pivotButton="0" quotePrefix="0" xfId="0">
      <alignment horizontal="right" vertical="center"/>
    </xf>
    <xf numFmtId="165" fontId="0" fillId="7" borderId="1" applyAlignment="1" pivotButton="0" quotePrefix="0" xfId="0">
      <alignment horizontal="right" vertical="center"/>
    </xf>
    <xf numFmtId="166" fontId="0" fillId="6" borderId="1" pivotButton="0" quotePrefix="0" xfId="0"/>
    <xf numFmtId="166" fontId="0" fillId="7" borderId="1" pivotButton="0" quotePrefix="0" xfId="0"/>
  </cellXfs>
  <cellStyles count="1">
    <cellStyle name="Normal" xfId="0" builtinId="0" hidden="0"/>
  </cellStyles>
  <dxfs count="2">
    <dxf>
      <font>
        <b val="1"/>
        <color rgb="00DC2626"/>
        <sz val="10"/>
      </font>
    </dxf>
    <dxf>
      <font>
        <b val="1"/>
        <color rgb="0016A34A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Bezugssteuer CHF pro Monat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'Auswertung'!C16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'Auswertung'!$A$17:$A$22</f>
            </numRef>
          </cat>
          <val>
            <numRef>
              <f>'Auswertung'!$C$17:$C$22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MWST-Satz</a:t>
            </a:r>
          </a:p>
        </rich>
      </tx>
    </title>
    <plotArea>
      <pieChart>
        <varyColors val="1"/>
        <ser>
          <idx val="0"/>
          <order val="0"/>
          <tx>
            <strRef>
              <f>'Auswertung'!B26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'Auswertung'!$A$27:$A$29</f>
            </numRef>
          </cat>
          <val>
            <numRef>
              <f>'Auswertung'!$B$27:$B$29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Bezugssteuer nach Lieferantenland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'Auswertung'!B33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'Auswertung'!$A$34:$A$39</f>
            </numRef>
          </cat>
          <val>
            <numRef>
              <f>'Auswertung'!$B$34:$B$39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35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13" customWidth="1" min="3" max="3"/>
    <col width="26" customWidth="1" min="4" max="4"/>
    <col width="22" customWidth="1" min="5" max="5"/>
    <col width="30" customWidth="1" min="6" max="6"/>
    <col width="15" customWidth="1" min="7" max="7"/>
    <col width="9" customWidth="1" min="8" max="8"/>
    <col width="12" customWidth="1" min="9" max="9"/>
    <col width="14" customWidth="1" min="10" max="10"/>
    <col width="16" customWidth="1" min="11" max="11"/>
    <col width="10" customWidth="1" min="12" max="12"/>
    <col width="16" customWidth="1" min="13" max="13"/>
    <col width="15" customWidth="1" min="14" max="14"/>
    <col width="17" customWidth="1" min="15" max="15"/>
    <col width="18" customWidth="1" min="16" max="16"/>
    <col width="14" customWidth="1" min="17" max="17"/>
    <col width="22" customWidth="1" min="18" max="18"/>
  </cols>
  <sheetData>
    <row r="1" ht="28" customHeight="1">
      <c r="A1" s="1" t="inlineStr">
        <is>
          <t>Bezugssteuer Schweiz – Erfassung ausländischer Leistungen (MWST 2026)</t>
        </is>
      </c>
    </row>
    <row r="2" ht="20" customHeight="1">
      <c r="A2" s="2" t="inlineStr">
        <is>
          <t>Bezugssteuer auf ausländische Leistungen – Normalsatz 8.1 %, reduzierter Satz 2.6 %, Sondersatz Beherbergung 3.8 %</t>
        </is>
      </c>
    </row>
    <row r="3"/>
    <row r="4">
      <c r="A4" s="3" t="inlineStr">
        <is>
          <t>Gelbe Zellen = Eingabe. Graue Zellen = automatisch berechnet. Der definitive steuerliche Entscheid bleibt beim Unternehmen bzw. der steuerlichen Beratung.</t>
        </is>
      </c>
    </row>
    <row r="5"/>
    <row r="6" ht="32" customHeight="1">
      <c r="A6" s="4" t="inlineStr">
        <is>
          <t>Beleg-Nr.</t>
        </is>
      </c>
      <c r="B6" s="4" t="inlineStr">
        <is>
          <t>Rechnungsdatum</t>
        </is>
      </c>
      <c r="C6" s="4" t="inlineStr">
        <is>
          <t>Zahlungsdatum</t>
        </is>
      </c>
      <c r="D6" s="4" t="inlineStr">
        <is>
          <t>Lieferant</t>
        </is>
      </c>
      <c r="E6" s="4" t="inlineStr">
        <is>
          <t>Lieferantenland</t>
        </is>
      </c>
      <c r="F6" s="4" t="inlineStr">
        <is>
          <t>Leistungsart</t>
        </is>
      </c>
      <c r="G6" s="4" t="inlineStr">
        <is>
          <t>Kostenstelle</t>
        </is>
      </c>
      <c r="H6" s="4" t="inlineStr">
        <is>
          <t>Währung</t>
        </is>
      </c>
      <c r="I6" s="4" t="inlineStr">
        <is>
          <t>Fremdbetrag</t>
        </is>
      </c>
      <c r="J6" s="4" t="inlineStr">
        <is>
          <t>Wechselkurs CHF</t>
        </is>
      </c>
      <c r="K6" s="4" t="inlineStr">
        <is>
          <t>Nettobetrag CHF</t>
        </is>
      </c>
      <c r="L6" s="4" t="inlineStr">
        <is>
          <t>MWST-Satz</t>
        </is>
      </c>
      <c r="M6" s="4" t="inlineStr">
        <is>
          <t>Bezugssteuer CHF</t>
        </is>
      </c>
      <c r="N6" s="4" t="inlineStr">
        <is>
          <t>Vorsteuerabzug möglich?</t>
        </is>
      </c>
      <c r="O6" s="4" t="inlineStr">
        <is>
          <t>Abziehbare Vorsteuer CHF</t>
        </is>
      </c>
      <c r="P6" s="4" t="inlineStr">
        <is>
          <t>Netto-Bezugssteuer CHF</t>
        </is>
      </c>
      <c r="Q6" s="4" t="inlineStr">
        <is>
          <t>Erfassungsmonat</t>
        </is>
      </c>
      <c r="R6" s="4" t="inlineStr">
        <is>
          <t>Bemerkung</t>
        </is>
      </c>
    </row>
    <row r="7"/>
    <row r="8">
      <c r="A8" s="5" t="inlineStr">
        <is>
          <t>2026-001</t>
        </is>
      </c>
      <c r="B8" s="41" t="n">
        <v>46030</v>
      </c>
      <c r="C8" s="41" t="n">
        <v>46037</v>
      </c>
      <c r="D8" s="7" t="inlineStr">
        <is>
          <t>Andrea Keller, Zürich</t>
        </is>
      </c>
      <c r="E8" s="7" t="inlineStr">
        <is>
          <t>Deutschland</t>
        </is>
      </c>
      <c r="F8" s="7" t="inlineStr">
        <is>
          <t>Normale Dienstleistung</t>
        </is>
      </c>
      <c r="G8" s="5" t="inlineStr">
        <is>
          <t>IT</t>
        </is>
      </c>
      <c r="H8" s="5" t="inlineStr">
        <is>
          <t>EUR</t>
        </is>
      </c>
      <c r="I8" s="8" t="n">
        <v>1850</v>
      </c>
      <c r="J8" s="8" t="n">
        <v>0.9399999999999999</v>
      </c>
      <c r="K8" s="42">
        <f>I8*J8</f>
        <v/>
      </c>
      <c r="L8" s="43">
        <f>IFERROR(VLOOKUP(F8,Parameter!$A$8:$B$10,2,FALSE),0)</f>
        <v/>
      </c>
      <c r="M8" s="42">
        <f>K8*L8</f>
        <v/>
      </c>
      <c r="N8" s="5" t="inlineStr">
        <is>
          <t>Ja</t>
        </is>
      </c>
      <c r="O8" s="42">
        <f>IF(N8="Ja",M8,0)</f>
        <v/>
      </c>
      <c r="P8" s="42">
        <f>M8-O8</f>
        <v/>
      </c>
      <c r="Q8" s="11">
        <f>TEXT(B8,"MM.YYYY")</f>
        <v/>
      </c>
      <c r="R8" s="7" t="inlineStr">
        <is>
          <t>IT-Dienstleistung</t>
        </is>
      </c>
    </row>
    <row r="9">
      <c r="A9" s="5" t="inlineStr">
        <is>
          <t>2026-002</t>
        </is>
      </c>
      <c r="B9" s="41" t="n">
        <v>46056</v>
      </c>
      <c r="C9" s="41" t="n">
        <v>46063</v>
      </c>
      <c r="D9" s="7" t="inlineStr">
        <is>
          <t>Markus Frei, Bern</t>
        </is>
      </c>
      <c r="E9" s="7" t="inlineStr">
        <is>
          <t>Frankreich</t>
        </is>
      </c>
      <c r="F9" s="7" t="inlineStr">
        <is>
          <t>Normale Dienstleistung</t>
        </is>
      </c>
      <c r="G9" s="5" t="inlineStr">
        <is>
          <t>Beratung</t>
        </is>
      </c>
      <c r="H9" s="5" t="inlineStr">
        <is>
          <t>EUR</t>
        </is>
      </c>
      <c r="I9" s="8" t="n">
        <v>2400</v>
      </c>
      <c r="J9" s="8" t="n">
        <v>0.9399999999999999</v>
      </c>
      <c r="K9" s="42">
        <f>I9*J9</f>
        <v/>
      </c>
      <c r="L9" s="43">
        <f>IFERROR(VLOOKUP(F9,Parameter!$A$8:$B$10,2,FALSE),0)</f>
        <v/>
      </c>
      <c r="M9" s="42">
        <f>K9*L9</f>
        <v/>
      </c>
      <c r="N9" s="5" t="inlineStr">
        <is>
          <t>Ja</t>
        </is>
      </c>
      <c r="O9" s="42">
        <f>IF(N9="Ja",M9,0)</f>
        <v/>
      </c>
      <c r="P9" s="42">
        <f>M9-O9</f>
        <v/>
      </c>
      <c r="Q9" s="12">
        <f>TEXT(B9,"MM.YYYY")</f>
        <v/>
      </c>
      <c r="R9" s="7" t="inlineStr">
        <is>
          <t>Beratung Strategie</t>
        </is>
      </c>
    </row>
    <row r="10">
      <c r="A10" s="5" t="inlineStr">
        <is>
          <t>2026-003</t>
        </is>
      </c>
      <c r="B10" s="41" t="n">
        <v>46093</v>
      </c>
      <c r="C10" s="41" t="n">
        <v>46100</v>
      </c>
      <c r="D10" s="7" t="inlineStr">
        <is>
          <t>Sandra Meier, Basel</t>
        </is>
      </c>
      <c r="E10" s="7" t="inlineStr">
        <is>
          <t>USA</t>
        </is>
      </c>
      <c r="F10" s="7" t="inlineStr">
        <is>
          <t>Normale Dienstleistung</t>
        </is>
      </c>
      <c r="G10" s="5" t="inlineStr">
        <is>
          <t>IT</t>
        </is>
      </c>
      <c r="H10" s="5" t="inlineStr">
        <is>
          <t>USD</t>
        </is>
      </c>
      <c r="I10" s="8" t="n">
        <v>1290</v>
      </c>
      <c r="J10" s="8" t="n">
        <v>0.89</v>
      </c>
      <c r="K10" s="42">
        <f>I10*J10</f>
        <v/>
      </c>
      <c r="L10" s="43">
        <f>IFERROR(VLOOKUP(F10,Parameter!$A$8:$B$10,2,FALSE),0)</f>
        <v/>
      </c>
      <c r="M10" s="42">
        <f>K10*L10</f>
        <v/>
      </c>
      <c r="N10" s="5" t="inlineStr">
        <is>
          <t>Nein</t>
        </is>
      </c>
      <c r="O10" s="42">
        <f>IF(N10="Ja",M10,0)</f>
        <v/>
      </c>
      <c r="P10" s="42">
        <f>M10-O10</f>
        <v/>
      </c>
      <c r="Q10" s="11">
        <f>TEXT(B10,"MM.YYYY")</f>
        <v/>
      </c>
      <c r="R10" s="7" t="inlineStr">
        <is>
          <t>Software-Abonnement</t>
        </is>
      </c>
    </row>
    <row r="11">
      <c r="A11" s="5" t="inlineStr">
        <is>
          <t>2026-004</t>
        </is>
      </c>
      <c r="B11" s="41" t="n">
        <v>46109</v>
      </c>
      <c r="C11" s="41" t="n">
        <v>46116</v>
      </c>
      <c r="D11" s="7" t="inlineStr">
        <is>
          <t>Thomas Brunner, Luzern</t>
        </is>
      </c>
      <c r="E11" s="7" t="inlineStr">
        <is>
          <t>Italien</t>
        </is>
      </c>
      <c r="F11" s="7" t="inlineStr">
        <is>
          <t>Normale Dienstleistung</t>
        </is>
      </c>
      <c r="G11" s="5" t="inlineStr">
        <is>
          <t>Marketing</t>
        </is>
      </c>
      <c r="H11" s="5" t="inlineStr">
        <is>
          <t>EUR</t>
        </is>
      </c>
      <c r="I11" s="8" t="n">
        <v>980</v>
      </c>
      <c r="J11" s="8" t="n">
        <v>0.95</v>
      </c>
      <c r="K11" s="42">
        <f>I11*J11</f>
        <v/>
      </c>
      <c r="L11" s="43">
        <f>IFERROR(VLOOKUP(F11,Parameter!$A$8:$B$10,2,FALSE),0)</f>
        <v/>
      </c>
      <c r="M11" s="42">
        <f>K11*L11</f>
        <v/>
      </c>
      <c r="N11" s="5" t="inlineStr">
        <is>
          <t>Ja</t>
        </is>
      </c>
      <c r="O11" s="42">
        <f>IF(N11="Ja",M11,0)</f>
        <v/>
      </c>
      <c r="P11" s="42">
        <f>M11-O11</f>
        <v/>
      </c>
      <c r="Q11" s="12">
        <f>TEXT(B11,"MM.YYYY")</f>
        <v/>
      </c>
      <c r="R11" s="7" t="inlineStr">
        <is>
          <t>Marketingkampagne</t>
        </is>
      </c>
    </row>
    <row r="12">
      <c r="A12" s="5" t="inlineStr">
        <is>
          <t>2026-005</t>
        </is>
      </c>
      <c r="B12" s="41" t="n">
        <v>46127</v>
      </c>
      <c r="C12" s="41" t="n">
        <v>46134</v>
      </c>
      <c r="D12" s="7" t="inlineStr">
        <is>
          <t>Reto Huber, St. Gallen</t>
        </is>
      </c>
      <c r="E12" s="7" t="inlineStr">
        <is>
          <t>Österreich</t>
        </is>
      </c>
      <c r="F12" s="7" t="inlineStr">
        <is>
          <t>Normale Dienstleistung</t>
        </is>
      </c>
      <c r="G12" s="5" t="inlineStr">
        <is>
          <t>Betrieb</t>
        </is>
      </c>
      <c r="H12" s="5" t="inlineStr">
        <is>
          <t>EUR</t>
        </is>
      </c>
      <c r="I12" s="8" t="n">
        <v>1575</v>
      </c>
      <c r="J12" s="8" t="n">
        <v>0.95</v>
      </c>
      <c r="K12" s="42">
        <f>I12*J12</f>
        <v/>
      </c>
      <c r="L12" s="43">
        <f>IFERROR(VLOOKUP(F12,Parameter!$A$8:$B$10,2,FALSE),0)</f>
        <v/>
      </c>
      <c r="M12" s="42">
        <f>K12*L12</f>
        <v/>
      </c>
      <c r="N12" s="5" t="inlineStr">
        <is>
          <t>Ja</t>
        </is>
      </c>
      <c r="O12" s="42">
        <f>IF(N12="Ja",M12,0)</f>
        <v/>
      </c>
      <c r="P12" s="42">
        <f>M12-O12</f>
        <v/>
      </c>
      <c r="Q12" s="11">
        <f>TEXT(B12,"MM.YYYY")</f>
        <v/>
      </c>
      <c r="R12" s="7" t="inlineStr">
        <is>
          <t>Wartungsvertrag</t>
        </is>
      </c>
    </row>
    <row r="13">
      <c r="A13" s="5" t="inlineStr">
        <is>
          <t>2026-006</t>
        </is>
      </c>
      <c r="B13" s="41" t="n">
        <v>46148</v>
      </c>
      <c r="C13" s="41" t="n">
        <v>46155</v>
      </c>
      <c r="D13" s="7" t="inlineStr">
        <is>
          <t>Nicole Wenger, Lausanne</t>
        </is>
      </c>
      <c r="E13" s="7" t="inlineStr">
        <is>
          <t>Frankreich</t>
        </is>
      </c>
      <c r="F13" s="7" t="inlineStr">
        <is>
          <t>Lebensmittel / bestimmte Leistungen</t>
        </is>
      </c>
      <c r="G13" s="5" t="inlineStr">
        <is>
          <t>Beratung</t>
        </is>
      </c>
      <c r="H13" s="5" t="inlineStr">
        <is>
          <t>EUR</t>
        </is>
      </c>
      <c r="I13" s="8" t="n">
        <v>720</v>
      </c>
      <c r="J13" s="8" t="n">
        <v>0.95</v>
      </c>
      <c r="K13" s="42">
        <f>I13*J13</f>
        <v/>
      </c>
      <c r="L13" s="43">
        <f>IFERROR(VLOOKUP(F13,Parameter!$A$8:$B$10,2,FALSE),0)</f>
        <v/>
      </c>
      <c r="M13" s="42">
        <f>K13*L13</f>
        <v/>
      </c>
      <c r="N13" s="5" t="inlineStr">
        <is>
          <t>Ja</t>
        </is>
      </c>
      <c r="O13" s="42">
        <f>IF(N13="Ja",M13,0)</f>
        <v/>
      </c>
      <c r="P13" s="42">
        <f>M13-O13</f>
        <v/>
      </c>
      <c r="Q13" s="12">
        <f>TEXT(B13,"MM.YYYY")</f>
        <v/>
      </c>
      <c r="R13" s="7" t="inlineStr">
        <is>
          <t>Lebensmittelberatung</t>
        </is>
      </c>
    </row>
    <row r="14">
      <c r="A14" s="5" t="inlineStr">
        <is>
          <t>2026-007</t>
        </is>
      </c>
      <c r="B14" s="41" t="n">
        <v>46162</v>
      </c>
      <c r="C14" s="41" t="n">
        <v>46169</v>
      </c>
      <c r="D14" s="7" t="inlineStr">
        <is>
          <t>Stefan Müller, Winterthur</t>
        </is>
      </c>
      <c r="E14" s="7" t="inlineStr">
        <is>
          <t>Italien</t>
        </is>
      </c>
      <c r="F14" s="7" t="inlineStr">
        <is>
          <t>Beherbergungsleistung</t>
        </is>
      </c>
      <c r="G14" s="5" t="inlineStr">
        <is>
          <t>Betrieb</t>
        </is>
      </c>
      <c r="H14" s="5" t="inlineStr">
        <is>
          <t>EUR</t>
        </is>
      </c>
      <c r="I14" s="8" t="n">
        <v>1120</v>
      </c>
      <c r="J14" s="8" t="n">
        <v>0.95</v>
      </c>
      <c r="K14" s="42">
        <f>I14*J14</f>
        <v/>
      </c>
      <c r="L14" s="43">
        <f>IFERROR(VLOOKUP(F14,Parameter!$A$8:$B$10,2,FALSE),0)</f>
        <v/>
      </c>
      <c r="M14" s="42">
        <f>K14*L14</f>
        <v/>
      </c>
      <c r="N14" s="5" t="inlineStr">
        <is>
          <t>Ja</t>
        </is>
      </c>
      <c r="O14" s="42">
        <f>IF(N14="Ja",M14,0)</f>
        <v/>
      </c>
      <c r="P14" s="42">
        <f>M14-O14</f>
        <v/>
      </c>
      <c r="Q14" s="11">
        <f>TEXT(B14,"MM.YYYY")</f>
        <v/>
      </c>
      <c r="R14" s="7" t="inlineStr">
        <is>
          <t>Hotel Seminare</t>
        </is>
      </c>
    </row>
    <row r="15">
      <c r="A15" s="5" t="inlineStr">
        <is>
          <t>2026-008</t>
        </is>
      </c>
      <c r="B15" s="41" t="n">
        <v>46182</v>
      </c>
      <c r="C15" s="41" t="n">
        <v>46189</v>
      </c>
      <c r="D15" s="7" t="inlineStr">
        <is>
          <t>Claudia Graf, Genf</t>
        </is>
      </c>
      <c r="E15" s="7" t="inlineStr">
        <is>
          <t>Deutschland</t>
        </is>
      </c>
      <c r="F15" s="7" t="inlineStr">
        <is>
          <t>Normale Dienstleistung</t>
        </is>
      </c>
      <c r="G15" s="5" t="inlineStr">
        <is>
          <t>IT</t>
        </is>
      </c>
      <c r="H15" s="5" t="inlineStr">
        <is>
          <t>EUR</t>
        </is>
      </c>
      <c r="I15" s="8" t="n">
        <v>2100</v>
      </c>
      <c r="J15" s="8" t="n">
        <v>0.95</v>
      </c>
      <c r="K15" s="42">
        <f>I15*J15</f>
        <v/>
      </c>
      <c r="L15" s="43">
        <f>IFERROR(VLOOKUP(F15,Parameter!$A$8:$B$10,2,FALSE),0)</f>
        <v/>
      </c>
      <c r="M15" s="42">
        <f>K15*L15</f>
        <v/>
      </c>
      <c r="N15" s="5" t="inlineStr">
        <is>
          <t>Nein</t>
        </is>
      </c>
      <c r="O15" s="42">
        <f>IF(N15="Ja",M15,0)</f>
        <v/>
      </c>
      <c r="P15" s="42">
        <f>M15-O15</f>
        <v/>
      </c>
      <c r="Q15" s="12">
        <f>TEXT(B15,"MM.YYYY")</f>
        <v/>
      </c>
      <c r="R15" s="7" t="inlineStr">
        <is>
          <t>Cloud-Service</t>
        </is>
      </c>
    </row>
    <row r="16">
      <c r="A16" s="5" t="inlineStr">
        <is>
          <t>2026-009</t>
        </is>
      </c>
      <c r="B16" s="41" t="n">
        <v>46201</v>
      </c>
      <c r="C16" s="41" t="n">
        <v>46208</v>
      </c>
      <c r="D16" s="7" t="inlineStr">
        <is>
          <t>Daniela Schmid, Lugano</t>
        </is>
      </c>
      <c r="E16" s="7" t="inlineStr">
        <is>
          <t>Vereinigtes Königreich</t>
        </is>
      </c>
      <c r="F16" s="7" t="inlineStr">
        <is>
          <t>Normale Dienstleistung</t>
        </is>
      </c>
      <c r="G16" s="5" t="inlineStr">
        <is>
          <t>Administration</t>
        </is>
      </c>
      <c r="H16" s="5" t="inlineStr">
        <is>
          <t>GBP</t>
        </is>
      </c>
      <c r="I16" s="8" t="n">
        <v>860</v>
      </c>
      <c r="J16" s="8" t="n">
        <v>1.12</v>
      </c>
      <c r="K16" s="42">
        <f>I16*J16</f>
        <v/>
      </c>
      <c r="L16" s="43">
        <f>IFERROR(VLOOKUP(F16,Parameter!$A$8:$B$10,2,FALSE),0)</f>
        <v/>
      </c>
      <c r="M16" s="42">
        <f>K16*L16</f>
        <v/>
      </c>
      <c r="N16" s="5" t="inlineStr">
        <is>
          <t>Ja</t>
        </is>
      </c>
      <c r="O16" s="42">
        <f>IF(N16="Ja",M16,0)</f>
        <v/>
      </c>
      <c r="P16" s="42">
        <f>M16-O16</f>
        <v/>
      </c>
      <c r="Q16" s="11">
        <f>TEXT(B16,"MM.YYYY")</f>
        <v/>
      </c>
      <c r="R16" s="7" t="inlineStr">
        <is>
          <t>Übersetzungsleistung</t>
        </is>
      </c>
    </row>
    <row r="17">
      <c r="A17" s="13" t="inlineStr">
        <is>
          <t>TOTAL</t>
        </is>
      </c>
      <c r="B17" s="14" t="n"/>
      <c r="C17" s="14" t="n"/>
      <c r="D17" s="14" t="n"/>
      <c r="E17" s="14" t="n"/>
      <c r="F17" s="14" t="n"/>
      <c r="G17" s="14" t="n"/>
      <c r="H17" s="14" t="n"/>
      <c r="I17" s="14" t="n"/>
      <c r="J17" s="14" t="n"/>
      <c r="K17" s="44">
        <f>SUM(K8:K16)</f>
        <v/>
      </c>
      <c r="L17" s="14" t="n"/>
      <c r="M17" s="44">
        <f>SUM(M8:M16)</f>
        <v/>
      </c>
      <c r="N17" s="14" t="n"/>
      <c r="O17" s="44">
        <f>SUM(O8:O16)</f>
        <v/>
      </c>
      <c r="P17" s="44">
        <f>SUM(P8:P16)</f>
        <v/>
      </c>
      <c r="Q17" s="14" t="n"/>
      <c r="R17" s="14" t="n"/>
    </row>
    <row r="18"/>
    <row r="19">
      <c r="A19" s="16" t="inlineStr">
        <is>
          <t>Legende: Gelb = Eingabefeld | Grau = berechneter Wert | Rot = nicht abzugsfähige Bezugssteuer</t>
        </is>
      </c>
    </row>
  </sheetData>
  <mergeCells count="3">
    <mergeCell ref="A1:R1"/>
    <mergeCell ref="A2:R2"/>
    <mergeCell ref="A4:R4"/>
  </mergeCells>
  <conditionalFormatting sqref="P8:P16">
    <cfRule type="expression" priority="1" dxfId="0" stopIfTrue="1">
      <formula>$N8="Nein"</formula>
    </cfRule>
    <cfRule type="expression" priority="2" dxfId="1" stopIfTrue="1">
      <formula>$N8="Ja"</formula>
    </cfRule>
  </conditionalFormatting>
  <dataValidations count="5">
    <dataValidation sqref="F8:F16" showErrorMessage="1" showInputMessage="1" allowBlank="1" type="list">
      <formula1>'Parameter'!$A$8:$A$10</formula1>
    </dataValidation>
    <dataValidation sqref="N8:N16" showErrorMessage="1" showInputMessage="1" allowBlank="1" type="list">
      <formula1>"Ja,Nein"</formula1>
    </dataValidation>
    <dataValidation sqref="H8:H16" showErrorMessage="1" showInputMessage="1" allowBlank="1" type="list">
      <formula1>"CHF,EUR,USD,GBP"</formula1>
    </dataValidation>
    <dataValidation sqref="G8:G16" showErrorMessage="1" showInputMessage="1" allowBlank="1" type="list">
      <formula1>'Parameter'!$E$8:$E$12</formula1>
    </dataValidation>
    <dataValidation sqref="E8:E16" showErrorMessage="1" showInputMessage="1" allowBlank="1" type="list">
      <formula1>'Parameter'!$G$8:$G$13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20" customWidth="1" min="3" max="3"/>
    <col width="24" customWidth="1" min="4" max="4"/>
    <col width="3" customWidth="1" min="5" max="5"/>
  </cols>
  <sheetData>
    <row r="1" ht="28" customHeight="1">
      <c r="A1" s="1" t="inlineStr">
        <is>
          <t>Auswertung Bezugssteuer – MWST-Abrechnung &amp; Kontrolle</t>
        </is>
      </c>
    </row>
    <row r="2">
      <c r="A2" s="2" t="inlineStr">
        <is>
          <t>Kennzahlen für die MWST-Abrechnung gegenüber der ESTV</t>
        </is>
      </c>
    </row>
    <row r="3"/>
    <row r="4">
      <c r="A4" s="17" t="inlineStr">
        <is>
          <t>Kennzahlen</t>
        </is>
      </c>
      <c r="B4" s="17" t="inlineStr">
        <is>
          <t>Wert</t>
        </is>
      </c>
    </row>
    <row r="5">
      <c r="A5" s="18" t="inlineStr">
        <is>
          <t>Total Nettobetrag Auslandleistungen</t>
        </is>
      </c>
      <c r="B5" s="45">
        <f>SUM(Bezugssteuer!K8:K16)</f>
        <v/>
      </c>
    </row>
    <row r="6">
      <c r="A6" s="20" t="inlineStr">
        <is>
          <t>Total Bezugssteuer</t>
        </is>
      </c>
      <c r="B6" s="46">
        <f>SUM(Bezugssteuer!M8:M16)</f>
        <v/>
      </c>
    </row>
    <row r="7">
      <c r="A7" s="18" t="inlineStr">
        <is>
          <t>Total abziehbare Vorsteuer</t>
        </is>
      </c>
      <c r="B7" s="45">
        <f>SUM(Bezugssteuer!O8:O16)</f>
        <v/>
      </c>
    </row>
    <row r="8">
      <c r="A8" s="20" t="inlineStr">
        <is>
          <t>Netto-Bezugssteuer (geschuldet)</t>
        </is>
      </c>
      <c r="B8" s="47">
        <f>SUM(Bezugssteuer!P8:P16)</f>
        <v/>
      </c>
    </row>
    <row r="9">
      <c r="A9" s="18" t="inlineStr">
        <is>
          <t>Durchschnittlicher Rechnungsbetrag</t>
        </is>
      </c>
      <c r="B9" s="45">
        <f>IFERROR(AVERAGE(Bezugssteuer!K8:K16),0)</f>
        <v/>
      </c>
    </row>
    <row r="10">
      <c r="A10" s="20" t="inlineStr">
        <is>
          <t>Anzahl erfasster Belege</t>
        </is>
      </c>
      <c r="B10" s="23">
        <f>COUNTIF(Bezugssteuer!A8:A16,"&lt;&gt;")</f>
        <v/>
      </c>
    </row>
    <row r="11">
      <c r="A11" s="18" t="inlineStr">
        <is>
          <t>Anzahl Belege ohne Vorsteuerabzug</t>
        </is>
      </c>
      <c r="B11" s="24">
        <f>COUNTIF(Bezugssteuer!N8:N16,"Nein")</f>
        <v/>
      </c>
    </row>
    <row r="12">
      <c r="A12" s="20" t="inlineStr">
        <is>
          <t>Anteil Vorsteuerabzug</t>
        </is>
      </c>
      <c r="B12" s="48">
        <f>IF(SUM(Bezugssteuer!M8:M16)=0,0,SUM(Bezugssteuer!O8:O16)/SUM(Bezugssteuer!M8:M16))</f>
        <v/>
      </c>
    </row>
    <row r="13"/>
    <row r="14"/>
    <row r="15">
      <c r="A15" s="26" t="inlineStr">
        <is>
          <t>Monatsübersicht 2026</t>
        </is>
      </c>
    </row>
    <row r="16">
      <c r="A16" s="17" t="inlineStr">
        <is>
          <t>Monat</t>
        </is>
      </c>
      <c r="B16" s="17" t="inlineStr">
        <is>
          <t>Nettobetrag CHF</t>
        </is>
      </c>
      <c r="C16" s="17" t="inlineStr">
        <is>
          <t>Bezugssteuer CHF</t>
        </is>
      </c>
      <c r="D16" s="17" t="inlineStr">
        <is>
          <t>Netto-Bezugssteuer CHF</t>
        </is>
      </c>
    </row>
    <row r="17">
      <c r="A17" s="18" t="inlineStr">
        <is>
          <t>Januar</t>
        </is>
      </c>
      <c r="B17" s="49">
        <f>SUMIF(Bezugssteuer!$Q$8:$Q$16,"01.2026",Bezugssteuer!$K$8:$K$16)</f>
        <v/>
      </c>
      <c r="C17" s="49">
        <f>SUMIF(Bezugssteuer!$Q$8:$Q$16,"01.2026",Bezugssteuer!$M$8:$M$16)</f>
        <v/>
      </c>
      <c r="D17" s="49">
        <f>SUMIF(Bezugssteuer!$Q$8:$Q$16,"01.2026",Bezugssteuer!$P$8:$P$16)</f>
        <v/>
      </c>
    </row>
    <row r="18">
      <c r="A18" s="20" t="inlineStr">
        <is>
          <t>Februar</t>
        </is>
      </c>
      <c r="B18" s="50">
        <f>SUMIF(Bezugssteuer!$Q$8:$Q$16,"02.2026",Bezugssteuer!$K$8:$K$16)</f>
        <v/>
      </c>
      <c r="C18" s="50">
        <f>SUMIF(Bezugssteuer!$Q$8:$Q$16,"02.2026",Bezugssteuer!$M$8:$M$16)</f>
        <v/>
      </c>
      <c r="D18" s="50">
        <f>SUMIF(Bezugssteuer!$Q$8:$Q$16,"02.2026",Bezugssteuer!$P$8:$P$16)</f>
        <v/>
      </c>
    </row>
    <row r="19">
      <c r="A19" s="18" t="inlineStr">
        <is>
          <t>März</t>
        </is>
      </c>
      <c r="B19" s="49">
        <f>SUMIF(Bezugssteuer!$Q$8:$Q$16,"03.2026",Bezugssteuer!$K$8:$K$16)</f>
        <v/>
      </c>
      <c r="C19" s="49">
        <f>SUMIF(Bezugssteuer!$Q$8:$Q$16,"03.2026",Bezugssteuer!$M$8:$M$16)</f>
        <v/>
      </c>
      <c r="D19" s="49">
        <f>SUMIF(Bezugssteuer!$Q$8:$Q$16,"03.2026",Bezugssteuer!$P$8:$P$16)</f>
        <v/>
      </c>
    </row>
    <row r="20">
      <c r="A20" s="20" t="inlineStr">
        <is>
          <t>April</t>
        </is>
      </c>
      <c r="B20" s="50">
        <f>SUMIF(Bezugssteuer!$Q$8:$Q$16,"04.2026",Bezugssteuer!$K$8:$K$16)</f>
        <v/>
      </c>
      <c r="C20" s="50">
        <f>SUMIF(Bezugssteuer!$Q$8:$Q$16,"04.2026",Bezugssteuer!$M$8:$M$16)</f>
        <v/>
      </c>
      <c r="D20" s="50">
        <f>SUMIF(Bezugssteuer!$Q$8:$Q$16,"04.2026",Bezugssteuer!$P$8:$P$16)</f>
        <v/>
      </c>
    </row>
    <row r="21">
      <c r="A21" s="18" t="inlineStr">
        <is>
          <t>Mai</t>
        </is>
      </c>
      <c r="B21" s="49">
        <f>SUMIF(Bezugssteuer!$Q$8:$Q$16,"05.2026",Bezugssteuer!$K$8:$K$16)</f>
        <v/>
      </c>
      <c r="C21" s="49">
        <f>SUMIF(Bezugssteuer!$Q$8:$Q$16,"05.2026",Bezugssteuer!$M$8:$M$16)</f>
        <v/>
      </c>
      <c r="D21" s="49">
        <f>SUMIF(Bezugssteuer!$Q$8:$Q$16,"05.2026",Bezugssteuer!$P$8:$P$16)</f>
        <v/>
      </c>
    </row>
    <row r="22">
      <c r="A22" s="20" t="inlineStr">
        <is>
          <t>Juni</t>
        </is>
      </c>
      <c r="B22" s="50">
        <f>SUMIF(Bezugssteuer!$Q$8:$Q$16,"06.2026",Bezugssteuer!$K$8:$K$16)</f>
        <v/>
      </c>
      <c r="C22" s="50">
        <f>SUMIF(Bezugssteuer!$Q$8:$Q$16,"06.2026",Bezugssteuer!$M$8:$M$16)</f>
        <v/>
      </c>
      <c r="D22" s="50">
        <f>SUMIF(Bezugssteuer!$Q$8:$Q$16,"06.2026",Bezugssteuer!$P$8:$P$16)</f>
        <v/>
      </c>
    </row>
    <row r="23"/>
    <row r="24"/>
    <row r="25">
      <c r="A25" s="26" t="inlineStr">
        <is>
          <t>Bezugssteuer nach MWST-Satz</t>
        </is>
      </c>
    </row>
    <row r="26">
      <c r="A26" s="17" t="inlineStr">
        <is>
          <t>MWST-Satz</t>
        </is>
      </c>
      <c r="B26" s="17" t="inlineStr">
        <is>
          <t>Bezugssteuer CHF</t>
        </is>
      </c>
    </row>
    <row r="27">
      <c r="A27" s="29" t="inlineStr">
        <is>
          <t>Normalsatz 8.1 %</t>
        </is>
      </c>
      <c r="B27" s="51">
        <f>SUMIF(Bezugssteuer!$L$8:$L$16,0.081,Bezugssteuer!$M$8:$M$16)</f>
        <v/>
      </c>
    </row>
    <row r="28">
      <c r="A28" s="31" t="inlineStr">
        <is>
          <t>Reduzierter Satz 2.6 %</t>
        </is>
      </c>
      <c r="B28" s="52">
        <f>SUMIF(Bezugssteuer!$L$8:$L$16,0.026,Bezugssteuer!$M$8:$M$16)</f>
        <v/>
      </c>
    </row>
    <row r="29">
      <c r="A29" s="29" t="inlineStr">
        <is>
          <t>Sondersatz Beherbergung 3.8 %</t>
        </is>
      </c>
      <c r="B29" s="51">
        <f>SUMIF(Bezugssteuer!$L$8:$L$16,0.038,Bezugssteuer!$M$8:$M$16)</f>
        <v/>
      </c>
    </row>
    <row r="30"/>
    <row r="31"/>
    <row r="32">
      <c r="A32" s="26" t="inlineStr">
        <is>
          <t>Bezugssteuer nach Lieferantenland</t>
        </is>
      </c>
    </row>
    <row r="33">
      <c r="A33" s="17" t="inlineStr">
        <is>
          <t>Land</t>
        </is>
      </c>
      <c r="B33" s="17" t="inlineStr">
        <is>
          <t>Bezugssteuer CHF</t>
        </is>
      </c>
    </row>
    <row r="34">
      <c r="A34" s="29" t="inlineStr">
        <is>
          <t>Deutschland</t>
        </is>
      </c>
      <c r="B34" s="51">
        <f>SUMIF(Bezugssteuer!$E$8:$E$16,"Deutschland",Bezugssteuer!$M$8:$M$16)</f>
        <v/>
      </c>
    </row>
    <row r="35">
      <c r="A35" s="31" t="inlineStr">
        <is>
          <t>Frankreich</t>
        </is>
      </c>
      <c r="B35" s="52">
        <f>SUMIF(Bezugssteuer!$E$8:$E$16,"Frankreich",Bezugssteuer!$M$8:$M$16)</f>
        <v/>
      </c>
    </row>
    <row r="36">
      <c r="A36" s="29" t="inlineStr">
        <is>
          <t>Italien</t>
        </is>
      </c>
      <c r="B36" s="51">
        <f>SUMIF(Bezugssteuer!$E$8:$E$16,"Italien",Bezugssteuer!$M$8:$M$16)</f>
        <v/>
      </c>
    </row>
    <row r="37">
      <c r="A37" s="31" t="inlineStr">
        <is>
          <t>Österreich</t>
        </is>
      </c>
      <c r="B37" s="52">
        <f>SUMIF(Bezugssteuer!$E$8:$E$16,"Österreich",Bezugssteuer!$M$8:$M$16)</f>
        <v/>
      </c>
    </row>
    <row r="38">
      <c r="A38" s="29" t="inlineStr">
        <is>
          <t>Vereinigtes Königreich</t>
        </is>
      </c>
      <c r="B38" s="51">
        <f>SUMIF(Bezugssteuer!$E$8:$E$16,"Vereinigtes Königreich",Bezugssteuer!$M$8:$M$16)</f>
        <v/>
      </c>
    </row>
    <row r="39">
      <c r="A39" s="31" t="inlineStr">
        <is>
          <t>USA</t>
        </is>
      </c>
      <c r="B39" s="52">
        <f>SUMIF(Bezugssteuer!$E$8:$E$16,"USA",Bezugssteuer!$M$8:$M$16)</f>
        <v/>
      </c>
    </row>
  </sheetData>
  <mergeCells count="2">
    <mergeCell ref="A1:F1"/>
    <mergeCell ref="A2:F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36" customWidth="1" min="1" max="1"/>
    <col width="12" customWidth="1" min="2" max="2"/>
    <col width="3" customWidth="1" min="3" max="3"/>
    <col width="16" customWidth="1" min="4" max="4"/>
    <col width="16" customWidth="1" min="5" max="5"/>
    <col width="12" customWidth="1" min="6" max="6"/>
    <col width="24" customWidth="1" min="7" max="7"/>
    <col width="3" customWidth="1" min="8" max="8"/>
  </cols>
  <sheetData>
    <row r="1" ht="28" customHeight="1">
      <c r="A1" s="1" t="inlineStr">
        <is>
          <t>Parameter &amp; Referenztabellen</t>
        </is>
      </c>
    </row>
    <row r="2">
      <c r="A2" s="2" t="inlineStr">
        <is>
          <t>Dropdown-Quellen und MWST-Sätze für die Bezugssteuer-Berechnung</t>
        </is>
      </c>
    </row>
    <row r="3"/>
    <row r="4"/>
    <row r="5"/>
    <row r="6"/>
    <row r="7">
      <c r="A7" s="33" t="inlineStr">
        <is>
          <t>Leistungsart</t>
        </is>
      </c>
      <c r="B7" s="33" t="inlineStr">
        <is>
          <t>MWST-Satz</t>
        </is>
      </c>
      <c r="D7" s="33" t="inlineStr">
        <is>
          <t>Vorsteuerabzug</t>
        </is>
      </c>
      <c r="E7" s="33" t="inlineStr">
        <is>
          <t>Kostenstellen</t>
        </is>
      </c>
      <c r="F7" s="33" t="inlineStr">
        <is>
          <t>Währungen</t>
        </is>
      </c>
      <c r="G7" s="33" t="inlineStr">
        <is>
          <t>Länder</t>
        </is>
      </c>
    </row>
    <row r="8">
      <c r="A8" s="29" t="inlineStr">
        <is>
          <t>Normale Dienstleistung</t>
        </is>
      </c>
      <c r="B8" s="53" t="n">
        <v>0.081</v>
      </c>
      <c r="D8" s="35" t="inlineStr">
        <is>
          <t>Ja</t>
        </is>
      </c>
      <c r="E8" s="35" t="inlineStr">
        <is>
          <t>Administration</t>
        </is>
      </c>
      <c r="F8" s="35" t="inlineStr">
        <is>
          <t>CHF</t>
        </is>
      </c>
      <c r="G8" s="35" t="inlineStr">
        <is>
          <t>Deutschland</t>
        </is>
      </c>
    </row>
    <row r="9">
      <c r="A9" s="31" t="inlineStr">
        <is>
          <t>Lebensmittel / bestimmte Leistungen</t>
        </is>
      </c>
      <c r="B9" s="54" t="n">
        <v>0.026</v>
      </c>
      <c r="D9" s="35" t="inlineStr">
        <is>
          <t>Nein</t>
        </is>
      </c>
      <c r="E9" s="35" t="inlineStr">
        <is>
          <t>IT</t>
        </is>
      </c>
      <c r="F9" s="35" t="inlineStr">
        <is>
          <t>EUR</t>
        </is>
      </c>
      <c r="G9" s="35" t="inlineStr">
        <is>
          <t>Frankreich</t>
        </is>
      </c>
    </row>
    <row r="10">
      <c r="A10" s="29" t="inlineStr">
        <is>
          <t>Beherbergungsleistung</t>
        </is>
      </c>
      <c r="B10" s="53" t="n">
        <v>0.038</v>
      </c>
      <c r="E10" s="35" t="inlineStr">
        <is>
          <t>Marketing</t>
        </is>
      </c>
      <c r="F10" s="35" t="inlineStr">
        <is>
          <t>USD</t>
        </is>
      </c>
      <c r="G10" s="35" t="inlineStr">
        <is>
          <t>Italien</t>
        </is>
      </c>
    </row>
    <row r="11">
      <c r="E11" s="35" t="inlineStr">
        <is>
          <t>Beratung</t>
        </is>
      </c>
      <c r="F11" s="35" t="inlineStr">
        <is>
          <t>GBP</t>
        </is>
      </c>
      <c r="G11" s="35" t="inlineStr">
        <is>
          <t>Österreich</t>
        </is>
      </c>
    </row>
    <row r="12">
      <c r="E12" s="35" t="inlineStr">
        <is>
          <t>Betrieb</t>
        </is>
      </c>
      <c r="G12" s="35" t="inlineStr">
        <is>
          <t>Vereinigtes Königreich</t>
        </is>
      </c>
    </row>
    <row r="13">
      <c r="G13" s="35" t="inlineStr">
        <is>
          <t>USA</t>
        </is>
      </c>
    </row>
    <row r="14">
      <c r="A14" s="37" t="inlineStr">
        <is>
          <t>Hinweis zur Anwendung</t>
        </is>
      </c>
    </row>
    <row r="15">
      <c r="A15" s="38" t="inlineStr">
        <is>
          <t>• Die Bezugssteuer ist in der MWST-Abrechnung gegenüber der ESTV zu berücksichtigen.</t>
        </is>
      </c>
    </row>
    <row r="16">
      <c r="A16" s="38" t="inlineStr">
        <is>
          <t>• Bei gemischter Verwendung ist der Vorsteuerabzug gemäss den geltenden Regeln und dem effektiven Verwendungszweck zu beurteilen.</t>
        </is>
      </c>
    </row>
    <row r="17">
      <c r="A17" s="38" t="inlineStr">
        <is>
          <t>• Normalsatz: 8.1 % | Reduzierter Satz: 2.6 % | Sondersatz Beherbergung: 3.8 % (Stand 2026).</t>
        </is>
      </c>
    </row>
    <row r="18">
      <c r="A18" s="38" t="inlineStr">
        <is>
          <t>• Der definitive steuerliche Entscheid bleibt beim Unternehmen bzw. der steuerlichen Beratung.</t>
        </is>
      </c>
    </row>
  </sheetData>
  <mergeCells count="6">
    <mergeCell ref="A1:H1"/>
    <mergeCell ref="A2:H2"/>
    <mergeCell ref="A15:G15"/>
    <mergeCell ref="A16:G16"/>
    <mergeCell ref="A17:G17"/>
    <mergeCell ref="A18:G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1" t="inlineStr">
        <is>
          <t>Anleitung – Bezugssteuer Berechnung Schweiz</t>
        </is>
      </c>
    </row>
    <row r="2"/>
    <row r="3">
      <c r="A3" s="39" t="inlineStr">
        <is>
          <t>Blatt «Bezugssteuer»</t>
        </is>
      </c>
    </row>
    <row r="4" ht="44" customHeight="1">
      <c r="A4" s="40" t="inlineStr">
        <is>
          <t>Erfassung jeder ausländischen Rechnung in einer Zeile. Gelbe Felder ausfüllen: Beleg-Nr., Daten, Lieferant, Land, Leistungsart (Dropdown), Kostenstelle, Währung, Fremdbetrag, Wechselkurs und Vorsteuerabzug Ja/Nein. Nettobetrag CHF, MWST-Satz, Bezugssteuer, Vorsteuer und Erfassungsmonat werden automatisch berechnet.</t>
        </is>
      </c>
    </row>
    <row r="5"/>
    <row r="6">
      <c r="A6" s="39" t="inlineStr">
        <is>
          <t>Nettobetrag CHF</t>
        </is>
      </c>
    </row>
    <row r="7" ht="44" customHeight="1">
      <c r="A7" s="40" t="inlineStr">
        <is>
          <t>Fremdbetrag × Wechselkurs CHF (=I*J). Wechselkurs gemäss ESTV-Monatskurs oder effektivem Buchungskurs.</t>
        </is>
      </c>
    </row>
    <row r="8"/>
    <row r="9">
      <c r="A9" s="39" t="inlineStr">
        <is>
          <t>MWST-Satz</t>
        </is>
      </c>
    </row>
    <row r="10" ht="44" customHeight="1">
      <c r="A10" s="40" t="inlineStr">
        <is>
          <t>Automatisch per Lookup aus dem Blatt «Parameter» anhand der Leistungsart: 8.1 % normal, 2.6 % reduziert, 3.8 % Beherbergung.</t>
        </is>
      </c>
    </row>
    <row r="11"/>
    <row r="12">
      <c r="A12" s="39" t="inlineStr">
        <is>
          <t>Bezugssteuer CHF</t>
        </is>
      </c>
    </row>
    <row r="13" ht="44" customHeight="1">
      <c r="A13" s="40" t="inlineStr">
        <is>
          <t>Nettobetrag CHF × MWST-Satz (=K*L). Diese Steuer ist der ESTV geschuldet.</t>
        </is>
      </c>
    </row>
    <row r="14"/>
    <row r="15">
      <c r="A15" s="39" t="inlineStr">
        <is>
          <t>Vorsteuerabzug</t>
        </is>
      </c>
    </row>
    <row r="16" ht="44" customHeight="1">
      <c r="A16" s="40" t="inlineStr">
        <is>
          <t>Bei «Ja» wird die volle Bezugssteuer als Vorsteuer abgezogen (=M); bei «Nein» bleibt der Abzug 0. Die Differenz (Netto-Bezugssteuer) erscheint rot markiert.</t>
        </is>
      </c>
    </row>
    <row r="17"/>
    <row r="18">
      <c r="A18" s="39" t="inlineStr">
        <is>
          <t>Blatt «Auswertung»</t>
        </is>
      </c>
    </row>
    <row r="19" ht="44" customHeight="1">
      <c r="A19" s="40" t="inlineStr">
        <is>
          <t>Kennzahlen für die MWST-Abrechnung, Monatsübersicht Januar–Juni 2026 per SUMIF sowie Diagramme: Bezugssteuer pro Monat, Verteilung nach MWST-Satz und nach Lieferantenland.</t>
        </is>
      </c>
    </row>
    <row r="20"/>
    <row r="21">
      <c r="A21" s="39" t="inlineStr">
        <is>
          <t>Blatt «Parameter»</t>
        </is>
      </c>
    </row>
    <row r="22" ht="44" customHeight="1">
      <c r="A22" s="40" t="inlineStr">
        <is>
          <t>Referenztabellen für alle Dropdowns (Leistungsarten, Vorsteuerabzug, Währungen, Kostenstellen, Länder) und die MWST-Sätze. Anpassungen hier wirken auf die ganze Vorlage.</t>
        </is>
      </c>
    </row>
    <row r="23"/>
    <row r="24">
      <c r="A24" s="39" t="inlineStr">
        <is>
          <t>Wichtig</t>
        </is>
      </c>
    </row>
    <row r="25" ht="44" customHeight="1">
      <c r="A25" s="40" t="inlineStr">
        <is>
          <t>Die Bezugssteuer ist in der MWST-Abrechnung zu deklarieren. Bei gemischter Verwendung den Vorsteuerabzug nach effektivem Verwendungszweck beurteilen. Der definitive steuerliche Entscheid bleibt beim Unternehmen bzw. der steuerlichen Beratung.</t>
        </is>
      </c>
    </row>
  </sheetData>
  <mergeCells count="17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  <mergeCell ref="A24:D24"/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2026-08-01T14:42:16Z</dcterms:created>
  <dcterms:modified xmlns:dcterms="http://purl.org/dc/terms/" xmlns:xsi="http://www.w3.org/2001/XMLSchema-instance" xsi:type="dcterms:W3CDTF">2026-08-01T14:42:16Z</dcterms:modified>
</cp:coreProperties>
</file>