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hnabrechnung" sheetId="1" state="visible" r:id="rId1"/>
    <sheet xmlns:r="http://schemas.openxmlformats.org/officeDocument/2006/relationships" name="Sätze_und_Grenzen" sheetId="2" state="visible" r:id="rId2"/>
    <sheet xmlns:r="http://schemas.openxmlformats.org/officeDocument/2006/relationships" name="Auswer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&quot;%&quot;"/>
    <numFmt numFmtId="165" formatCode="CHF #'##0.00"/>
    <numFmt numFmtId="166" formatCode="0.00&quot;%&quot;"/>
    <numFmt numFmtId="167" formatCode="0.0000&quot;%&quot;"/>
  </numFmts>
  <fonts count="13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b val="1"/>
      <color rgb="00DC2626"/>
    </font>
    <font>
      <b val="1"/>
      <color rgb="0022C55E"/>
    </font>
    <font>
      <b val="1"/>
      <color rgb="000F766E"/>
      <sz val="10"/>
    </font>
    <font>
      <b val="1"/>
      <color rgb="00FFFFFF"/>
      <sz val="10"/>
    </font>
    <font>
      <b val="1"/>
      <color rgb="001E293B"/>
      <sz val="13"/>
    </font>
    <font>
      <b val="1"/>
      <color rgb="00DC2626"/>
      <sz val="11"/>
    </font>
    <font>
      <i val="1"/>
      <color rgb="00374151"/>
      <sz val="10"/>
    </font>
    <font>
      <b val="1"/>
      <sz val="10"/>
    </font>
    <font>
      <i val="1"/>
      <sz val="10"/>
    </font>
    <font>
      <b val="1"/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/>
    </xf>
    <xf numFmtId="49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6" fontId="0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center" vertical="center"/>
    </xf>
    <xf numFmtId="167" fontId="0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165" fontId="5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49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167" fontId="0" fillId="5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center" vertical="center"/>
    </xf>
    <xf numFmtId="165" fontId="6" fillId="6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/>
    </xf>
    <xf numFmtId="0" fontId="8" fillId="0" borderId="0" pivotButton="0" quotePrefix="0" xfId="0"/>
    <xf numFmtId="0" fontId="9" fillId="0" borderId="0" pivotButton="0" quotePrefix="0" xfId="0"/>
    <xf numFmtId="0" fontId="10" fillId="3" borderId="1" applyAlignment="1" pivotButton="0" quotePrefix="0" xfId="0">
      <alignment horizontal="left" vertical="center"/>
    </xf>
    <xf numFmtId="0" fontId="10" fillId="3" borderId="1" applyAlignment="1" pivotButton="0" quotePrefix="0" xfId="0">
      <alignment horizontal="right" vertical="center"/>
    </xf>
    <xf numFmtId="0" fontId="11" fillId="3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  <xf numFmtId="165" fontId="5" fillId="5" borderId="1" applyAlignment="1" pivotButton="0" quotePrefix="0" xfId="0">
      <alignment horizontal="right" vertical="center"/>
    </xf>
    <xf numFmtId="0" fontId="11" fillId="5" borderId="1" applyAlignment="1" pivotButton="0" quotePrefix="0" xfId="0">
      <alignment horizontal="center" vertical="center"/>
    </xf>
    <xf numFmtId="165" fontId="5" fillId="3" borderId="1" applyAlignment="1" pivotButton="0" quotePrefix="0" xfId="0">
      <alignment horizontal="right" vertical="center"/>
    </xf>
    <xf numFmtId="166" fontId="12" fillId="5" borderId="1" applyAlignment="1" pivotButton="0" quotePrefix="0" xfId="0">
      <alignment horizontal="right" vertical="center"/>
    </xf>
    <xf numFmtId="166" fontId="12" fillId="3" borderId="1" applyAlignment="1" pivotButton="0" quotePrefix="0" xfId="0">
      <alignment horizontal="right" vertical="center"/>
    </xf>
    <xf numFmtId="0" fontId="0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Arbeitgeberkosten pro Mitarbeitenden (CHF)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'Auswertung'!B21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'Auswertung'!$A$22:$A$31</f>
            </numRef>
          </cat>
          <val>
            <numRef>
              <f>'Auswertung'!$B$22:$B$31</f>
            </numRef>
          </val>
        </ser>
        <ser>
          <idx val="1"/>
          <order val="1"/>
          <tx>
            <strRef>
              <f>'Auswertung'!C21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'Auswertung'!$A$22:$A$31</f>
            </numRef>
          </cat>
          <val>
            <numRef>
              <f>'Auswertung'!$C$22:$C$31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Mitarbeitende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Arbeitgeberbeiträge</a:t>
            </a:r>
          </a:p>
        </rich>
      </tx>
    </title>
    <plotArea>
      <pieChart>
        <varyColors val="1"/>
        <ser>
          <idx val="0"/>
          <order val="0"/>
          <tx>
            <strRef>
              <f>'Auswertung'!B34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cat>
            <numRef>
              <f>'Auswertung'!$A$35:$A$37</f>
            </numRef>
          </cat>
          <val>
            <numRef>
              <f>'Auswertung'!$B$35:$B$37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3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4" customWidth="1" min="4" max="4"/>
    <col width="8" customWidth="1" min="5" max="5"/>
    <col width="13" customWidth="1" min="6" max="6"/>
    <col width="8" customWidth="1" min="7" max="7"/>
    <col width="14" customWidth="1" min="8" max="8"/>
    <col width="14" customWidth="1" min="9" max="9"/>
    <col width="10" customWidth="1" min="10" max="10"/>
    <col width="13" customWidth="1" min="11" max="11"/>
    <col width="10" customWidth="1" min="12" max="12"/>
    <col width="13" customWidth="1" min="13" max="13"/>
    <col width="8" customWidth="1" min="14" max="14"/>
    <col width="11" customWidth="1" min="15" max="15"/>
    <col width="8" customWidth="1" min="16" max="16"/>
    <col width="11" customWidth="1" min="17" max="17"/>
    <col width="8" customWidth="1" min="18" max="18"/>
    <col width="11" customWidth="1" min="19" max="19"/>
    <col width="11" customWidth="1" min="20" max="20"/>
    <col width="11" customWidth="1" min="21" max="21"/>
    <col width="13" customWidth="1" min="22" max="22"/>
    <col width="14" customWidth="1" min="23" max="23"/>
    <col width="13" customWidth="1" min="24" max="24"/>
    <col width="16" customWidth="1" min="25" max="25"/>
    <col width="18" customWidth="1" min="26" max="26"/>
  </cols>
  <sheetData>
    <row r="1" ht="22" customHeight="1">
      <c r="A1" s="1" t="inlineStr">
        <is>
          <t>AHV-Lohnbeitrag Arbeitgeber – Monatsabrechnung 2026</t>
        </is>
      </c>
    </row>
    <row r="2" ht="36" customHeight="1">
      <c r="A2" s="2" t="inlineStr">
        <is>
          <t>Personal-
nummer</t>
        </is>
      </c>
      <c r="B2" s="2" t="inlineStr">
        <is>
          <t>Name</t>
        </is>
      </c>
      <c r="C2" s="2" t="inlineStr">
        <is>
          <t>Vorname</t>
        </is>
      </c>
      <c r="D2" s="2" t="inlineStr">
        <is>
          <t>Wohnort</t>
        </is>
      </c>
      <c r="E2" s="2" t="inlineStr">
        <is>
          <t>Kanton</t>
        </is>
      </c>
      <c r="F2" s="2" t="inlineStr">
        <is>
          <t>Eintritts-
datum</t>
        </is>
      </c>
      <c r="G2" s="2" t="inlineStr">
        <is>
          <t>Pensum
%</t>
        </is>
      </c>
      <c r="H2" s="2" t="inlineStr">
        <is>
          <t>Bruttolohn
CHF</t>
        </is>
      </c>
      <c r="I2" s="2" t="inlineStr">
        <is>
          <t>AHV-pflichtig
CHF</t>
        </is>
      </c>
      <c r="J2" s="2" t="inlineStr">
        <is>
          <t>AHV/IV/EO
AN %</t>
        </is>
      </c>
      <c r="K2" s="2" t="inlineStr">
        <is>
          <t>AHV/IV/EO
AN CHF</t>
        </is>
      </c>
      <c r="L2" s="2" t="inlineStr">
        <is>
          <t>AHV/IV/EO
AG %</t>
        </is>
      </c>
      <c r="M2" s="2" t="inlineStr">
        <is>
          <t>AHV/IV/EO
AG CHF</t>
        </is>
      </c>
      <c r="N2" s="2" t="inlineStr">
        <is>
          <t>ALV
AN %</t>
        </is>
      </c>
      <c r="O2" s="2" t="inlineStr">
        <is>
          <t>ALV
AN CHF</t>
        </is>
      </c>
      <c r="P2" s="2" t="inlineStr">
        <is>
          <t>ALV
AG %</t>
        </is>
      </c>
      <c r="Q2" s="2" t="inlineStr">
        <is>
          <t>ALV
AG CHF</t>
        </is>
      </c>
      <c r="R2" s="2" t="inlineStr">
        <is>
          <t>NBU
AN %</t>
        </is>
      </c>
      <c r="S2" s="2" t="inlineStr">
        <is>
          <t>NBU
AN CHF</t>
        </is>
      </c>
      <c r="T2" s="2" t="inlineStr">
        <is>
          <t>BVG
AN CHF</t>
        </is>
      </c>
      <c r="U2" s="2" t="inlineStr">
        <is>
          <t>BVG
AG CHF</t>
        </is>
      </c>
      <c r="V2" s="2" t="inlineStr">
        <is>
          <t>Quellen-
steuer CHF</t>
        </is>
      </c>
      <c r="W2" s="2" t="inlineStr">
        <is>
          <t>Total Abzüge
AN CHF</t>
        </is>
      </c>
      <c r="X2" s="2" t="inlineStr">
        <is>
          <t>Nettolohn
CHF</t>
        </is>
      </c>
      <c r="Y2" s="2" t="inlineStr">
        <is>
          <t>Arbeitgeber-
kosten total CHF</t>
        </is>
      </c>
      <c r="Z2" s="2" t="inlineStr">
        <is>
          <t>Bemerkung</t>
        </is>
      </c>
    </row>
    <row r="3">
      <c r="A3" s="3" t="inlineStr">
        <is>
          <t>P001</t>
        </is>
      </c>
      <c r="B3" s="3" t="inlineStr">
        <is>
          <t>Meier</t>
        </is>
      </c>
      <c r="C3" s="3" t="inlineStr">
        <is>
          <t>Andrea</t>
        </is>
      </c>
      <c r="D3" s="3" t="inlineStr">
        <is>
          <t>Zürich</t>
        </is>
      </c>
      <c r="E3" s="3" t="inlineStr">
        <is>
          <t>ZH</t>
        </is>
      </c>
      <c r="F3" s="4" t="inlineStr">
        <is>
          <t>01.03.2026</t>
        </is>
      </c>
      <c r="G3" s="5" t="n">
        <v>100</v>
      </c>
      <c r="H3" s="6" t="n">
        <v>8500</v>
      </c>
      <c r="I3" s="7">
        <f>H3</f>
        <v/>
      </c>
      <c r="J3" s="8" t="n">
        <v>0.053</v>
      </c>
      <c r="K3" s="9">
        <f>I3*J3</f>
        <v/>
      </c>
      <c r="L3" s="8" t="n">
        <v>0.053</v>
      </c>
      <c r="M3" s="10">
        <f>I3*L3</f>
        <v/>
      </c>
      <c r="N3" s="8" t="n">
        <v>0.011</v>
      </c>
      <c r="O3" s="9">
        <f>MIN(I3,148200.0)*N3</f>
        <v/>
      </c>
      <c r="P3" s="8" t="n">
        <v>0.011</v>
      </c>
      <c r="Q3" s="10">
        <f>MIN(I3,148200.0)*P3</f>
        <v/>
      </c>
      <c r="R3" s="11" t="n">
        <v>0.007225000000000001</v>
      </c>
      <c r="S3" s="9">
        <f>H3*R3</f>
        <v/>
      </c>
      <c r="T3" s="12" t="n">
        <v>340</v>
      </c>
      <c r="U3" s="13" t="n">
        <v>340</v>
      </c>
      <c r="V3" s="12" t="n">
        <v>0</v>
      </c>
      <c r="W3" s="9">
        <f>K3+O3+S3+T3+V3</f>
        <v/>
      </c>
      <c r="X3" s="10">
        <f>H3-W3</f>
        <v/>
      </c>
      <c r="Y3" s="14">
        <f>H3+M3+Q3+U3</f>
        <v/>
      </c>
      <c r="Z3" s="3">
        <f>IF(G3&lt;100,"Teilzeit","Vollzeit")</f>
        <v/>
      </c>
    </row>
    <row r="4">
      <c r="A4" s="15" t="inlineStr">
        <is>
          <t>P002</t>
        </is>
      </c>
      <c r="B4" s="15" t="inlineStr">
        <is>
          <t>Keller</t>
        </is>
      </c>
      <c r="C4" s="15" t="inlineStr">
        <is>
          <t>Markus</t>
        </is>
      </c>
      <c r="D4" s="15" t="inlineStr">
        <is>
          <t>Bern</t>
        </is>
      </c>
      <c r="E4" s="15" t="inlineStr">
        <is>
          <t>BE</t>
        </is>
      </c>
      <c r="F4" s="16" t="inlineStr">
        <is>
          <t>01.01.2026</t>
        </is>
      </c>
      <c r="G4" s="5" t="n">
        <v>100</v>
      </c>
      <c r="H4" s="6" t="n">
        <v>7800</v>
      </c>
      <c r="I4" s="17">
        <f>H4</f>
        <v/>
      </c>
      <c r="J4" s="18" t="n">
        <v>0.053</v>
      </c>
      <c r="K4" s="19">
        <f>I4*J4</f>
        <v/>
      </c>
      <c r="L4" s="18" t="n">
        <v>0.053</v>
      </c>
      <c r="M4" s="20">
        <f>I4*L4</f>
        <v/>
      </c>
      <c r="N4" s="18" t="n">
        <v>0.011</v>
      </c>
      <c r="O4" s="19">
        <f>MIN(I4,148200.0)*N4</f>
        <v/>
      </c>
      <c r="P4" s="18" t="n">
        <v>0.011</v>
      </c>
      <c r="Q4" s="20">
        <f>MIN(I4,148200.0)*P4</f>
        <v/>
      </c>
      <c r="R4" s="21" t="n">
        <v>0.007225000000000001</v>
      </c>
      <c r="S4" s="19">
        <f>H4*R4</f>
        <v/>
      </c>
      <c r="T4" s="12" t="n">
        <v>312</v>
      </c>
      <c r="U4" s="13" t="n">
        <v>312</v>
      </c>
      <c r="V4" s="12" t="n">
        <v>0</v>
      </c>
      <c r="W4" s="19">
        <f>K4+O4+S4+T4+V4</f>
        <v/>
      </c>
      <c r="X4" s="20">
        <f>H4-W4</f>
        <v/>
      </c>
      <c r="Y4" s="22">
        <f>H4+M4+Q4+U4</f>
        <v/>
      </c>
      <c r="Z4" s="15">
        <f>IF(G4&lt;100,"Teilzeit","Vollzeit")</f>
        <v/>
      </c>
    </row>
    <row r="5">
      <c r="A5" s="3" t="inlineStr">
        <is>
          <t>P003</t>
        </is>
      </c>
      <c r="B5" s="3" t="inlineStr">
        <is>
          <t>Huber</t>
        </is>
      </c>
      <c r="C5" s="3" t="inlineStr">
        <is>
          <t>Sandra</t>
        </is>
      </c>
      <c r="D5" s="3" t="inlineStr">
        <is>
          <t>Basel</t>
        </is>
      </c>
      <c r="E5" s="3" t="inlineStr">
        <is>
          <t>BS</t>
        </is>
      </c>
      <c r="F5" s="4" t="inlineStr">
        <is>
          <t>15.02.2026</t>
        </is>
      </c>
      <c r="G5" s="5" t="n">
        <v>80</v>
      </c>
      <c r="H5" s="6" t="n">
        <v>6400</v>
      </c>
      <c r="I5" s="7">
        <f>H5</f>
        <v/>
      </c>
      <c r="J5" s="8" t="n">
        <v>0.053</v>
      </c>
      <c r="K5" s="9">
        <f>I5*J5</f>
        <v/>
      </c>
      <c r="L5" s="8" t="n">
        <v>0.053</v>
      </c>
      <c r="M5" s="10">
        <f>I5*L5</f>
        <v/>
      </c>
      <c r="N5" s="8" t="n">
        <v>0.011</v>
      </c>
      <c r="O5" s="9">
        <f>MIN(I5,148200.0)*N5</f>
        <v/>
      </c>
      <c r="P5" s="8" t="n">
        <v>0.011</v>
      </c>
      <c r="Q5" s="10">
        <f>MIN(I5,148200.0)*P5</f>
        <v/>
      </c>
      <c r="R5" s="11" t="n">
        <v>0.007225000000000001</v>
      </c>
      <c r="S5" s="9">
        <f>H5*R5</f>
        <v/>
      </c>
      <c r="T5" s="12" t="n">
        <v>256</v>
      </c>
      <c r="U5" s="13" t="n">
        <v>256</v>
      </c>
      <c r="V5" s="12" t="n">
        <v>0</v>
      </c>
      <c r="W5" s="9">
        <f>K5+O5+S5+T5+V5</f>
        <v/>
      </c>
      <c r="X5" s="10">
        <f>H5-W5</f>
        <v/>
      </c>
      <c r="Y5" s="14">
        <f>H5+M5+Q5+U5</f>
        <v/>
      </c>
      <c r="Z5" s="3">
        <f>IF(G5&lt;100,"Teilzeit","Vollzeit")</f>
        <v/>
      </c>
    </row>
    <row r="6">
      <c r="A6" s="15" t="inlineStr">
        <is>
          <t>P004</t>
        </is>
      </c>
      <c r="B6" s="15" t="inlineStr">
        <is>
          <t>Schmid</t>
        </is>
      </c>
      <c r="C6" s="15" t="inlineStr">
        <is>
          <t>Thomas</t>
        </is>
      </c>
      <c r="D6" s="15" t="inlineStr">
        <is>
          <t>Lausanne</t>
        </is>
      </c>
      <c r="E6" s="15" t="inlineStr">
        <is>
          <t>VD</t>
        </is>
      </c>
      <c r="F6" s="16" t="inlineStr">
        <is>
          <t>01.04.2026</t>
        </is>
      </c>
      <c r="G6" s="5" t="n">
        <v>100</v>
      </c>
      <c r="H6" s="6" t="n">
        <v>12800</v>
      </c>
      <c r="I6" s="17">
        <f>H6</f>
        <v/>
      </c>
      <c r="J6" s="18" t="n">
        <v>0.053</v>
      </c>
      <c r="K6" s="19">
        <f>I6*J6</f>
        <v/>
      </c>
      <c r="L6" s="18" t="n">
        <v>0.053</v>
      </c>
      <c r="M6" s="20">
        <f>I6*L6</f>
        <v/>
      </c>
      <c r="N6" s="18" t="n">
        <v>0.011</v>
      </c>
      <c r="O6" s="19">
        <f>MIN(I6,148200.0)*N6</f>
        <v/>
      </c>
      <c r="P6" s="18" t="n">
        <v>0.011</v>
      </c>
      <c r="Q6" s="20">
        <f>MIN(I6,148200.0)*P6</f>
        <v/>
      </c>
      <c r="R6" s="21" t="n">
        <v>0.007225000000000001</v>
      </c>
      <c r="S6" s="19">
        <f>H6*R6</f>
        <v/>
      </c>
      <c r="T6" s="12" t="n">
        <v>512</v>
      </c>
      <c r="U6" s="13" t="n">
        <v>512</v>
      </c>
      <c r="V6" s="12" t="n">
        <v>850</v>
      </c>
      <c r="W6" s="19">
        <f>K6+O6+S6+T6+V6</f>
        <v/>
      </c>
      <c r="X6" s="20">
        <f>H6-W6</f>
        <v/>
      </c>
      <c r="Y6" s="22">
        <f>H6+M6+Q6+U6</f>
        <v/>
      </c>
      <c r="Z6" s="15">
        <f>IF(V6&gt;0,IF(G6&lt;100,"Quellensteuer / Teilzeit","Quellensteuer"),IF(G6&lt;100,"Teilzeit","Vollzeit"))</f>
        <v/>
      </c>
    </row>
    <row r="7">
      <c r="A7" s="3" t="inlineStr">
        <is>
          <t>P005</t>
        </is>
      </c>
      <c r="B7" s="3" t="inlineStr">
        <is>
          <t>Baumann</t>
        </is>
      </c>
      <c r="C7" s="3" t="inlineStr">
        <is>
          <t>Reto</t>
        </is>
      </c>
      <c r="D7" s="3" t="inlineStr">
        <is>
          <t>Luzern</t>
        </is>
      </c>
      <c r="E7" s="3" t="inlineStr">
        <is>
          <t>LU</t>
        </is>
      </c>
      <c r="F7" s="4" t="inlineStr">
        <is>
          <t>01.01.2026</t>
        </is>
      </c>
      <c r="G7" s="5" t="n">
        <v>60</v>
      </c>
      <c r="H7" s="6" t="n">
        <v>5400</v>
      </c>
      <c r="I7" s="7">
        <f>H7</f>
        <v/>
      </c>
      <c r="J7" s="8" t="n">
        <v>0.053</v>
      </c>
      <c r="K7" s="9">
        <f>I7*J7</f>
        <v/>
      </c>
      <c r="L7" s="8" t="n">
        <v>0.053</v>
      </c>
      <c r="M7" s="10">
        <f>I7*L7</f>
        <v/>
      </c>
      <c r="N7" s="8" t="n">
        <v>0.011</v>
      </c>
      <c r="O7" s="9">
        <f>MIN(I7,148200.0)*N7</f>
        <v/>
      </c>
      <c r="P7" s="8" t="n">
        <v>0.011</v>
      </c>
      <c r="Q7" s="10">
        <f>MIN(I7,148200.0)*P7</f>
        <v/>
      </c>
      <c r="R7" s="11" t="n">
        <v>0.007225000000000001</v>
      </c>
      <c r="S7" s="9">
        <f>H7*R7</f>
        <v/>
      </c>
      <c r="T7" s="12" t="n">
        <v>0</v>
      </c>
      <c r="U7" s="13" t="n">
        <v>0</v>
      </c>
      <c r="V7" s="12" t="n">
        <v>0</v>
      </c>
      <c r="W7" s="9">
        <f>K7+O7+S7+T7+V7</f>
        <v/>
      </c>
      <c r="X7" s="10">
        <f>H7-W7</f>
        <v/>
      </c>
      <c r="Y7" s="14">
        <f>H7+M7+Q7+U7</f>
        <v/>
      </c>
      <c r="Z7" s="3">
        <f>IF(G7&lt;100,"Teilzeit","Vollzeit")</f>
        <v/>
      </c>
    </row>
    <row r="8">
      <c r="A8" s="15" t="inlineStr">
        <is>
          <t>P006</t>
        </is>
      </c>
      <c r="B8" s="15" t="inlineStr">
        <is>
          <t>Frei</t>
        </is>
      </c>
      <c r="C8" s="15" t="inlineStr">
        <is>
          <t>Nicole</t>
        </is>
      </c>
      <c r="D8" s="15" t="inlineStr">
        <is>
          <t>Winterthur</t>
        </is>
      </c>
      <c r="E8" s="15" t="inlineStr">
        <is>
          <t>ZH</t>
        </is>
      </c>
      <c r="F8" s="16" t="inlineStr">
        <is>
          <t>01.05.2026</t>
        </is>
      </c>
      <c r="G8" s="5" t="n">
        <v>100</v>
      </c>
      <c r="H8" s="6" t="n">
        <v>9200</v>
      </c>
      <c r="I8" s="17">
        <f>H8</f>
        <v/>
      </c>
      <c r="J8" s="18" t="n">
        <v>0.053</v>
      </c>
      <c r="K8" s="19">
        <f>I8*J8</f>
        <v/>
      </c>
      <c r="L8" s="18" t="n">
        <v>0.053</v>
      </c>
      <c r="M8" s="20">
        <f>I8*L8</f>
        <v/>
      </c>
      <c r="N8" s="18" t="n">
        <v>0.011</v>
      </c>
      <c r="O8" s="19">
        <f>MIN(I8,148200.0)*N8</f>
        <v/>
      </c>
      <c r="P8" s="18" t="n">
        <v>0.011</v>
      </c>
      <c r="Q8" s="20">
        <f>MIN(I8,148200.0)*P8</f>
        <v/>
      </c>
      <c r="R8" s="21" t="n">
        <v>0.007225000000000001</v>
      </c>
      <c r="S8" s="19">
        <f>H8*R8</f>
        <v/>
      </c>
      <c r="T8" s="12" t="n">
        <v>368</v>
      </c>
      <c r="U8" s="13" t="n">
        <v>368</v>
      </c>
      <c r="V8" s="12" t="n">
        <v>0</v>
      </c>
      <c r="W8" s="19">
        <f>K8+O8+S8+T8+V8</f>
        <v/>
      </c>
      <c r="X8" s="20">
        <f>H8-W8</f>
        <v/>
      </c>
      <c r="Y8" s="22">
        <f>H8+M8+Q8+U8</f>
        <v/>
      </c>
      <c r="Z8" s="15">
        <f>IF(G8&lt;100,"Teilzeit","Vollzeit")</f>
        <v/>
      </c>
    </row>
    <row r="9">
      <c r="A9" s="3" t="inlineStr">
        <is>
          <t>P007</t>
        </is>
      </c>
      <c r="B9" s="3" t="inlineStr">
        <is>
          <t>Graf</t>
        </is>
      </c>
      <c r="C9" s="3" t="inlineStr">
        <is>
          <t>Stefan</t>
        </is>
      </c>
      <c r="D9" s="3" t="inlineStr">
        <is>
          <t>St. Gallen</t>
        </is>
      </c>
      <c r="E9" s="3" t="inlineStr">
        <is>
          <t>SG</t>
        </is>
      </c>
      <c r="F9" s="4" t="inlineStr">
        <is>
          <t>01.02.2026</t>
        </is>
      </c>
      <c r="G9" s="5" t="n">
        <v>80</v>
      </c>
      <c r="H9" s="6" t="n">
        <v>7200</v>
      </c>
      <c r="I9" s="7">
        <f>H9</f>
        <v/>
      </c>
      <c r="J9" s="8" t="n">
        <v>0.053</v>
      </c>
      <c r="K9" s="9">
        <f>I9*J9</f>
        <v/>
      </c>
      <c r="L9" s="8" t="n">
        <v>0.053</v>
      </c>
      <c r="M9" s="10">
        <f>I9*L9</f>
        <v/>
      </c>
      <c r="N9" s="8" t="n">
        <v>0.011</v>
      </c>
      <c r="O9" s="9">
        <f>MIN(I9,148200.0)*N9</f>
        <v/>
      </c>
      <c r="P9" s="8" t="n">
        <v>0.011</v>
      </c>
      <c r="Q9" s="10">
        <f>MIN(I9,148200.0)*P9</f>
        <v/>
      </c>
      <c r="R9" s="11" t="n">
        <v>0.007225000000000001</v>
      </c>
      <c r="S9" s="9">
        <f>H9*R9</f>
        <v/>
      </c>
      <c r="T9" s="12" t="n">
        <v>288</v>
      </c>
      <c r="U9" s="13" t="n">
        <v>288</v>
      </c>
      <c r="V9" s="12" t="n">
        <v>0</v>
      </c>
      <c r="W9" s="9">
        <f>K9+O9+S9+T9+V9</f>
        <v/>
      </c>
      <c r="X9" s="10">
        <f>H9-W9</f>
        <v/>
      </c>
      <c r="Y9" s="14">
        <f>H9+M9+Q9+U9</f>
        <v/>
      </c>
      <c r="Z9" s="3">
        <f>IF(G9&lt;100,"Teilzeit","Vollzeit")</f>
        <v/>
      </c>
    </row>
    <row r="10">
      <c r="A10" s="15" t="inlineStr">
        <is>
          <t>P008</t>
        </is>
      </c>
      <c r="B10" s="15" t="inlineStr">
        <is>
          <t>Moser</t>
        </is>
      </c>
      <c r="C10" s="15" t="inlineStr">
        <is>
          <t>Claudia</t>
        </is>
      </c>
      <c r="D10" s="15" t="inlineStr">
        <is>
          <t>Genf</t>
        </is>
      </c>
      <c r="E10" s="15" t="inlineStr">
        <is>
          <t>GE</t>
        </is>
      </c>
      <c r="F10" s="16" t="inlineStr">
        <is>
          <t>01.03.2026</t>
        </is>
      </c>
      <c r="G10" s="5" t="n">
        <v>100</v>
      </c>
      <c r="H10" s="6" t="n">
        <v>11500</v>
      </c>
      <c r="I10" s="17">
        <f>H10</f>
        <v/>
      </c>
      <c r="J10" s="18" t="n">
        <v>0.053</v>
      </c>
      <c r="K10" s="19">
        <f>I10*J10</f>
        <v/>
      </c>
      <c r="L10" s="18" t="n">
        <v>0.053</v>
      </c>
      <c r="M10" s="20">
        <f>I10*L10</f>
        <v/>
      </c>
      <c r="N10" s="18" t="n">
        <v>0.011</v>
      </c>
      <c r="O10" s="19">
        <f>MIN(I10,148200.0)*N10</f>
        <v/>
      </c>
      <c r="P10" s="18" t="n">
        <v>0.011</v>
      </c>
      <c r="Q10" s="20">
        <f>MIN(I10,148200.0)*P10</f>
        <v/>
      </c>
      <c r="R10" s="21" t="n">
        <v>0.007225000000000001</v>
      </c>
      <c r="S10" s="19">
        <f>H10*R10</f>
        <v/>
      </c>
      <c r="T10" s="12" t="n">
        <v>460</v>
      </c>
      <c r="U10" s="13" t="n">
        <v>460</v>
      </c>
      <c r="V10" s="12" t="n">
        <v>1200</v>
      </c>
      <c r="W10" s="19">
        <f>K10+O10+S10+T10+V10</f>
        <v/>
      </c>
      <c r="X10" s="20">
        <f>H10-W10</f>
        <v/>
      </c>
      <c r="Y10" s="22">
        <f>H10+M10+Q10+U10</f>
        <v/>
      </c>
      <c r="Z10" s="15">
        <f>IF(V10&gt;0,IF(G10&lt;100,"Quellensteuer / Teilzeit","Quellensteuer"),IF(G10&lt;100,"Teilzeit","Vollzeit"))</f>
        <v/>
      </c>
    </row>
    <row r="11">
      <c r="A11" s="3" t="inlineStr">
        <is>
          <t>P009</t>
        </is>
      </c>
      <c r="B11" s="3" t="inlineStr">
        <is>
          <t>Vogt</t>
        </is>
      </c>
      <c r="C11" s="3" t="inlineStr">
        <is>
          <t>Daniela</t>
        </is>
      </c>
      <c r="D11" s="3" t="inlineStr">
        <is>
          <t>Lugano</t>
        </is>
      </c>
      <c r="E11" s="3" t="inlineStr">
        <is>
          <t>TI</t>
        </is>
      </c>
      <c r="F11" s="4" t="inlineStr">
        <is>
          <t>15.04.2026</t>
        </is>
      </c>
      <c r="G11" s="5" t="n">
        <v>50</v>
      </c>
      <c r="H11" s="6" t="n">
        <v>4500</v>
      </c>
      <c r="I11" s="7">
        <f>H11</f>
        <v/>
      </c>
      <c r="J11" s="8" t="n">
        <v>0.053</v>
      </c>
      <c r="K11" s="9">
        <f>I11*J11</f>
        <v/>
      </c>
      <c r="L11" s="8" t="n">
        <v>0.053</v>
      </c>
      <c r="M11" s="10">
        <f>I11*L11</f>
        <v/>
      </c>
      <c r="N11" s="8" t="n">
        <v>0.011</v>
      </c>
      <c r="O11" s="9">
        <f>MIN(I11,148200.0)*N11</f>
        <v/>
      </c>
      <c r="P11" s="8" t="n">
        <v>0.011</v>
      </c>
      <c r="Q11" s="10">
        <f>MIN(I11,148200.0)*P11</f>
        <v/>
      </c>
      <c r="R11" s="11" t="n">
        <v>0.007225000000000001</v>
      </c>
      <c r="S11" s="9">
        <f>H11*R11</f>
        <v/>
      </c>
      <c r="T11" s="12" t="n">
        <v>0</v>
      </c>
      <c r="U11" s="13" t="n">
        <v>0</v>
      </c>
      <c r="V11" s="12" t="n">
        <v>320</v>
      </c>
      <c r="W11" s="9">
        <f>K11+O11+S11+T11+V11</f>
        <v/>
      </c>
      <c r="X11" s="10">
        <f>H11-W11</f>
        <v/>
      </c>
      <c r="Y11" s="14">
        <f>H11+M11+Q11+U11</f>
        <v/>
      </c>
      <c r="Z11" s="3">
        <f>IF(V11&gt;0,IF(G11&lt;100,"Quellensteuer / Teilzeit","Quellensteuer"),IF(G11&lt;100,"Teilzeit","Vollzeit"))</f>
        <v/>
      </c>
    </row>
    <row r="12">
      <c r="A12" s="15" t="inlineStr">
        <is>
          <t>P010</t>
        </is>
      </c>
      <c r="B12" s="15" t="inlineStr">
        <is>
          <t>König</t>
        </is>
      </c>
      <c r="C12" s="15" t="inlineStr">
        <is>
          <t>Beat</t>
        </is>
      </c>
      <c r="D12" s="15" t="inlineStr">
        <is>
          <t>Biel</t>
        </is>
      </c>
      <c r="E12" s="15" t="inlineStr">
        <is>
          <t>BE</t>
        </is>
      </c>
      <c r="F12" s="16" t="inlineStr">
        <is>
          <t>01.06.2026</t>
        </is>
      </c>
      <c r="G12" s="5" t="n">
        <v>100</v>
      </c>
      <c r="H12" s="6" t="n">
        <v>6900</v>
      </c>
      <c r="I12" s="17">
        <f>H12</f>
        <v/>
      </c>
      <c r="J12" s="18" t="n">
        <v>0.053</v>
      </c>
      <c r="K12" s="19">
        <f>I12*J12</f>
        <v/>
      </c>
      <c r="L12" s="18" t="n">
        <v>0.053</v>
      </c>
      <c r="M12" s="20">
        <f>I12*L12</f>
        <v/>
      </c>
      <c r="N12" s="18" t="n">
        <v>0.011</v>
      </c>
      <c r="O12" s="19">
        <f>MIN(I12,148200.0)*N12</f>
        <v/>
      </c>
      <c r="P12" s="18" t="n">
        <v>0.011</v>
      </c>
      <c r="Q12" s="20">
        <f>MIN(I12,148200.0)*P12</f>
        <v/>
      </c>
      <c r="R12" s="21" t="n">
        <v>0.007225000000000001</v>
      </c>
      <c r="S12" s="19">
        <f>H12*R12</f>
        <v/>
      </c>
      <c r="T12" s="12" t="n">
        <v>276</v>
      </c>
      <c r="U12" s="13" t="n">
        <v>276</v>
      </c>
      <c r="V12" s="12" t="n">
        <v>0</v>
      </c>
      <c r="W12" s="19">
        <f>K12+O12+S12+T12+V12</f>
        <v/>
      </c>
      <c r="X12" s="20">
        <f>H12-W12</f>
        <v/>
      </c>
      <c r="Y12" s="22">
        <f>H12+M12+Q12+U12</f>
        <v/>
      </c>
      <c r="Z12" s="15">
        <f>IF(G12&lt;100,"Teilzeit","Vollzeit")</f>
        <v/>
      </c>
    </row>
    <row r="13">
      <c r="A13" s="23" t="inlineStr">
        <is>
          <t>TOTAL</t>
        </is>
      </c>
      <c r="B13" s="24" t="n"/>
      <c r="C13" s="24" t="n"/>
      <c r="D13" s="24" t="n"/>
      <c r="E13" s="24" t="n"/>
      <c r="F13" s="24" t="n"/>
      <c r="G13" s="24" t="n"/>
      <c r="H13" s="25">
        <f>SUM(H3:H12)</f>
        <v/>
      </c>
      <c r="I13" s="24" t="n"/>
      <c r="J13" s="24" t="n"/>
      <c r="K13" s="25">
        <f>SUM(K3:K12)</f>
        <v/>
      </c>
      <c r="L13" s="24" t="n"/>
      <c r="M13" s="25">
        <f>SUM(M3:M12)</f>
        <v/>
      </c>
      <c r="N13" s="24" t="n"/>
      <c r="O13" s="25">
        <f>SUM(O3:O12)</f>
        <v/>
      </c>
      <c r="P13" s="24" t="n"/>
      <c r="Q13" s="25">
        <f>SUM(Q3:Q12)</f>
        <v/>
      </c>
      <c r="R13" s="24" t="n"/>
      <c r="S13" s="25">
        <f>SUM(S3:S12)</f>
        <v/>
      </c>
      <c r="T13" s="25">
        <f>SUM(T3:T12)</f>
        <v/>
      </c>
      <c r="U13" s="25">
        <f>SUM(U3:U12)</f>
        <v/>
      </c>
      <c r="V13" s="25">
        <f>SUM(V3:V12)</f>
        <v/>
      </c>
      <c r="W13" s="25">
        <f>SUM(W3:W12)</f>
        <v/>
      </c>
      <c r="X13" s="25">
        <f>SUM(X3:X12)</f>
        <v/>
      </c>
      <c r="Y13" s="25">
        <f>SUM(Y3:Y12)</f>
        <v/>
      </c>
      <c r="Z13" s="2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22" customWidth="1" min="4" max="4"/>
    <col width="14" customWidth="1" min="5" max="5"/>
    <col width="50" customWidth="1" min="6" max="6"/>
  </cols>
  <sheetData>
    <row r="1" ht="22" customHeight="1">
      <c r="A1" s="26" t="inlineStr">
        <is>
          <t>Beitragssätze und Grenzen – Sozialversicherungen Schweiz 2026</t>
        </is>
      </c>
    </row>
    <row r="2" ht="30" customHeight="1">
      <c r="A2" s="27" t="inlineStr">
        <is>
          <t>Beitragstyp</t>
        </is>
      </c>
      <c r="B2" s="27" t="inlineStr">
        <is>
          <t>Arbeitgeber %</t>
        </is>
      </c>
      <c r="C2" s="27" t="inlineStr">
        <is>
          <t>Arbeitnehmer %</t>
        </is>
      </c>
      <c r="D2" s="27" t="inlineStr">
        <is>
          <t>Schwelle / Grenze CHF</t>
        </is>
      </c>
      <c r="E2" s="27" t="inlineStr">
        <is>
          <t>Gültig ab</t>
        </is>
      </c>
      <c r="F2" s="27" t="inlineStr">
        <is>
          <t>Hinweis</t>
        </is>
      </c>
    </row>
    <row r="3">
      <c r="A3" s="28" t="inlineStr">
        <is>
          <t>AHV/IV/EO</t>
        </is>
      </c>
      <c r="B3" s="18" t="n">
        <v>0.053</v>
      </c>
      <c r="C3" s="18" t="n">
        <v>0.053</v>
      </c>
      <c r="D3" s="15" t="n">
        <v>0</v>
      </c>
      <c r="E3" s="16" t="inlineStr">
        <is>
          <t>01.01.2026</t>
        </is>
      </c>
      <c r="F3" s="28" t="inlineStr">
        <is>
          <t>Paritätisch; AN und AG je 5.30%. Kein Maximalbetrag.</t>
        </is>
      </c>
    </row>
    <row r="4">
      <c r="A4" s="29" t="inlineStr">
        <is>
          <t>ALV</t>
        </is>
      </c>
      <c r="B4" s="8" t="n">
        <v>0.011</v>
      </c>
      <c r="C4" s="8" t="n">
        <v>0.011</v>
      </c>
      <c r="D4" s="7" t="n">
        <v>148200</v>
      </c>
      <c r="E4" s="4" t="inlineStr">
        <is>
          <t>01.01.2026</t>
        </is>
      </c>
      <c r="F4" s="29" t="inlineStr">
        <is>
          <t>Bis CHF 148'200 Jahreslohn; darüber kein Beitrag.</t>
        </is>
      </c>
    </row>
    <row r="5">
      <c r="A5" s="28" t="inlineStr">
        <is>
          <t>ALV Solidaritätsbeitrag</t>
        </is>
      </c>
      <c r="B5" s="18" t="n">
        <v>0.005</v>
      </c>
      <c r="C5" s="21" t="n">
        <v>0.005</v>
      </c>
      <c r="D5" s="17" t="n">
        <v>370500</v>
      </c>
      <c r="E5" s="16" t="inlineStr">
        <is>
          <t>01.01.2026</t>
        </is>
      </c>
      <c r="F5" s="28" t="inlineStr">
        <is>
          <t>0.5% auf Lohnanteil CHF 148'201–370'500.</t>
        </is>
      </c>
    </row>
    <row r="6">
      <c r="A6" s="29" t="inlineStr">
        <is>
          <t>NBU</t>
        </is>
      </c>
      <c r="B6" s="3" t="n">
        <v>0</v>
      </c>
      <c r="C6" s="11" t="n">
        <v>0.007225000000000001</v>
      </c>
      <c r="D6" s="3" t="n">
        <v>0</v>
      </c>
      <c r="E6" s="4" t="inlineStr">
        <is>
          <t>01.01.2026</t>
        </is>
      </c>
      <c r="F6" s="29" t="inlineStr">
        <is>
          <t>Nichtberufsunfall: nur AN-Beitrag; AG trägt BU.</t>
        </is>
      </c>
    </row>
    <row r="7">
      <c r="A7" s="28" t="inlineStr">
        <is>
          <t>BVG Koordinationsabzug</t>
        </is>
      </c>
      <c r="B7" s="15" t="n">
        <v>0</v>
      </c>
      <c r="C7" s="15" t="n">
        <v>0</v>
      </c>
      <c r="D7" s="17" t="n">
        <v>26460</v>
      </c>
      <c r="E7" s="16" t="inlineStr">
        <is>
          <t>01.01.2026</t>
        </is>
      </c>
      <c r="F7" s="28" t="inlineStr">
        <is>
          <t>Koordinationsabzug CHF 26'460/Jahr (2026).</t>
        </is>
      </c>
    </row>
    <row r="8">
      <c r="A8" s="29" t="inlineStr">
        <is>
          <t>BVG Eintrittsschwelle</t>
        </is>
      </c>
      <c r="B8" s="3" t="n">
        <v>0</v>
      </c>
      <c r="C8" s="3" t="n">
        <v>0</v>
      </c>
      <c r="D8" s="7" t="n">
        <v>22680</v>
      </c>
      <c r="E8" s="4" t="inlineStr">
        <is>
          <t>01.01.2026</t>
        </is>
      </c>
      <c r="F8" s="29" t="inlineStr">
        <is>
          <t>Mindesteintritt BVG: Jahreslohn CHF 22'680.</t>
        </is>
      </c>
    </row>
    <row r="9">
      <c r="A9" s="28" t="inlineStr">
        <is>
          <t>BVG Min. versicherter Lohn</t>
        </is>
      </c>
      <c r="B9" s="15" t="n">
        <v>0</v>
      </c>
      <c r="C9" s="15" t="n">
        <v>0</v>
      </c>
      <c r="D9" s="17" t="n">
        <v>3675</v>
      </c>
      <c r="E9" s="16" t="inlineStr">
        <is>
          <t>01.01.2026</t>
        </is>
      </c>
      <c r="F9" s="28" t="inlineStr">
        <is>
          <t>Minimaler versicherter BVG-Lohn: CHF 3'675.</t>
        </is>
      </c>
    </row>
    <row r="10">
      <c r="A10" s="29" t="inlineStr">
        <is>
          <t>Quellensteuer ZH</t>
        </is>
      </c>
      <c r="B10" s="3" t="n">
        <v>0</v>
      </c>
      <c r="C10" s="3" t="n">
        <v>0</v>
      </c>
      <c r="D10" s="3" t="n">
        <v>0</v>
      </c>
      <c r="E10" s="4" t="inlineStr">
        <is>
          <t>01.01.2026</t>
        </is>
      </c>
      <c r="F10" s="29" t="inlineStr">
        <is>
          <t>Satz je nach Tarif A/B/C; nur quellensteuerpflichtige Personen.</t>
        </is>
      </c>
    </row>
    <row r="11">
      <c r="A11" s="28" t="inlineStr">
        <is>
          <t>Quellensteuer GE</t>
        </is>
      </c>
      <c r="B11" s="15" t="n">
        <v>0</v>
      </c>
      <c r="C11" s="15" t="n">
        <v>0</v>
      </c>
      <c r="D11" s="15" t="n">
        <v>0</v>
      </c>
      <c r="E11" s="16" t="inlineStr">
        <is>
          <t>01.01.2026</t>
        </is>
      </c>
      <c r="F11" s="28" t="inlineStr">
        <is>
          <t>Genf: Barème A–G; Angaben beim kantonalen Steueramt prüfen.</t>
        </is>
      </c>
    </row>
    <row r="12">
      <c r="A12" s="29" t="inlineStr">
        <is>
          <t>FAK (Familienzulagen)</t>
        </is>
      </c>
      <c r="B12" s="8" t="n">
        <v>0.012</v>
      </c>
      <c r="C12" s="3" t="n">
        <v>0</v>
      </c>
      <c r="D12" s="3" t="n">
        <v>0</v>
      </c>
      <c r="E12" s="4" t="inlineStr">
        <is>
          <t>01.01.2026</t>
        </is>
      </c>
      <c r="F12" s="29" t="inlineStr">
        <is>
          <t>Familienzulagenausgleichskasse; AG-Beitrag ca. 1.2% (kantonal).</t>
        </is>
      </c>
    </row>
    <row r="13"/>
    <row r="14">
      <c r="A14" s="30" t="inlineStr">
        <is>
          <t>Wichtige Hinweise:</t>
        </is>
      </c>
    </row>
    <row r="15">
      <c r="A15" s="31" t="inlineStr">
        <is>
          <t>• AHV/IV/EO: Arbeitgeber schuldet BEIDE Teile (AN + AG) der Ausgleichskasse.</t>
        </is>
      </c>
    </row>
    <row r="16">
      <c r="A16" s="31" t="inlineStr">
        <is>
          <t>• ALV: Basis ist der beitragspflichtige Jahreslohn bis CHF 148'200.</t>
        </is>
      </c>
    </row>
    <row r="17">
      <c r="A17" s="31" t="inlineStr">
        <is>
          <t>• NBU: Prämie wird vollständig vom Arbeitnehmer getragen (Lohnabzug).</t>
        </is>
      </c>
    </row>
    <row r="18">
      <c r="A18" s="31" t="inlineStr">
        <is>
          <t>• BVG: Beiträge variieren je nach Alter und Vorsorgeeinrichtung des Unternehmens.</t>
        </is>
      </c>
    </row>
    <row r="19">
      <c r="A19" s="31" t="inlineStr">
        <is>
          <t>• Quellensteuer: Nur für ausländische Arbeitnehmende ohne Niederlassungsbewilligung C.</t>
        </is>
      </c>
    </row>
    <row r="20">
      <c r="A20" s="31" t="inlineStr">
        <is>
          <t>• Alle Sätze gemäss Stand 2026. Änderungen vorbehalten. UID-Kontrolle: CHE-xxx.xxx.xxx MWST.</t>
        </is>
      </c>
    </row>
  </sheetData>
  <mergeCells count="6">
    <mergeCell ref="A15:F15"/>
    <mergeCell ref="A16:F16"/>
    <mergeCell ref="A17:F17"/>
    <mergeCell ref="A18:F18"/>
    <mergeCell ref="A19:F19"/>
    <mergeCell ref="A20:F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4" customWidth="1" min="3" max="3"/>
    <col width="2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Auswertung – Lohnübersicht Juni 2026</t>
        </is>
      </c>
    </row>
    <row r="2" ht="8" customHeight="1"/>
    <row r="3">
      <c r="A3" s="23" t="inlineStr">
        <is>
          <t>Kennzahl</t>
        </is>
      </c>
      <c r="B3" s="23" t="inlineStr">
        <is>
          <t>Wert</t>
        </is>
      </c>
      <c r="C3" s="23" t="inlineStr">
        <is>
          <t>Einheit</t>
        </is>
      </c>
    </row>
    <row r="4">
      <c r="A4" s="32" t="inlineStr">
        <is>
          <t>Anzahl Mitarbeitende</t>
        </is>
      </c>
      <c r="B4" s="33">
        <f>COUNTA(Lohnabrechnung!A3:A12)</f>
        <v/>
      </c>
      <c r="C4" s="34" t="inlineStr">
        <is>
          <t>Personen</t>
        </is>
      </c>
    </row>
    <row r="5">
      <c r="A5" s="35" t="inlineStr">
        <is>
          <t>Gesamt-Bruttolohn</t>
        </is>
      </c>
      <c r="B5" s="36">
        <f>SUM(Lohnabrechnung!H3:H12)</f>
        <v/>
      </c>
      <c r="C5" s="37" t="inlineStr">
        <is>
          <t>CHF</t>
        </is>
      </c>
    </row>
    <row r="6">
      <c r="A6" s="32" t="inlineStr">
        <is>
          <t>Total Arbeitgeberkosten</t>
        </is>
      </c>
      <c r="B6" s="38">
        <f>SUM(Lohnabrechnung!Y3:Y12)</f>
        <v/>
      </c>
      <c r="C6" s="34" t="inlineStr">
        <is>
          <t>CHF</t>
        </is>
      </c>
    </row>
    <row r="7">
      <c r="A7" s="35" t="inlineStr">
        <is>
          <t>Total AHV/IV/EO AG</t>
        </is>
      </c>
      <c r="B7" s="36">
        <f>SUM(Lohnabrechnung!M3:M12)</f>
        <v/>
      </c>
      <c r="C7" s="37" t="inlineStr">
        <is>
          <t>CHF</t>
        </is>
      </c>
    </row>
    <row r="8">
      <c r="A8" s="32" t="inlineStr">
        <is>
          <t>Total ALV AG</t>
        </is>
      </c>
      <c r="B8" s="38">
        <f>SUM(Lohnabrechnung!Q3:Q12)</f>
        <v/>
      </c>
      <c r="C8" s="34" t="inlineStr">
        <is>
          <t>CHF</t>
        </is>
      </c>
    </row>
    <row r="9">
      <c r="A9" s="35" t="inlineStr">
        <is>
          <t>Total BVG AG</t>
        </is>
      </c>
      <c r="B9" s="36">
        <f>SUM(Lohnabrechnung!U3:U12)</f>
        <v/>
      </c>
      <c r="C9" s="37" t="inlineStr">
        <is>
          <t>CHF</t>
        </is>
      </c>
    </row>
    <row r="10">
      <c r="A10" s="32" t="inlineStr">
        <is>
          <t>Total Nettolohn</t>
        </is>
      </c>
      <c r="B10" s="38">
        <f>SUM(Lohnabrechnung!X3:X12)</f>
        <v/>
      </c>
      <c r="C10" s="34" t="inlineStr">
        <is>
          <t>CHF</t>
        </is>
      </c>
    </row>
    <row r="11">
      <c r="A11" s="35" t="inlineStr">
        <is>
          <t>Durchschnittlicher Nettolohn</t>
        </is>
      </c>
      <c r="B11" s="36">
        <f>IFERROR(AVERAGE(Lohnabrechnung!X3:X12),0)</f>
        <v/>
      </c>
      <c r="C11" s="37" t="inlineStr">
        <is>
          <t>CHF</t>
        </is>
      </c>
    </row>
    <row r="12">
      <c r="A12" s="32" t="inlineStr">
        <is>
          <t>Durchschnittlicher Bruttolohn</t>
        </is>
      </c>
      <c r="B12" s="38">
        <f>IFERROR(AVERAGE(Lohnabrechnung!H3:H12),0)</f>
        <v/>
      </c>
      <c r="C12" s="34" t="inlineStr">
        <is>
          <t>CHF</t>
        </is>
      </c>
    </row>
    <row r="13">
      <c r="A13" s="35" t="inlineStr">
        <is>
          <t>Anteil AG-Beiträge an Bruttolohn</t>
        </is>
      </c>
      <c r="B13" s="39">
        <f>IFERROR((SUM(Lohnabrechnung!M3:M12)+SUM(Lohnabrechnung!Q3:Q12)+SUM(Lohnabrechnung!U3:U12))/SUM(Lohnabrechnung!H3:H12),0)</f>
        <v/>
      </c>
      <c r="C13" s="37" t="inlineStr">
        <is>
          <t>%</t>
        </is>
      </c>
    </row>
    <row r="14">
      <c r="A14" s="32" t="inlineStr">
        <is>
          <t>Anteil AN-Abzüge an Bruttolohn</t>
        </is>
      </c>
      <c r="B14" s="40">
        <f>IFERROR(SUM(Lohnabrechnung!W3:W12)/SUM(Lohnabrechnung!H3:H12),0)</f>
        <v/>
      </c>
      <c r="C14" s="34" t="inlineStr">
        <is>
          <t>%</t>
        </is>
      </c>
    </row>
    <row r="15">
      <c r="A15" s="35" t="inlineStr">
        <is>
          <t>Total Quellensteuer</t>
        </is>
      </c>
      <c r="B15" s="36">
        <f>SUM(Lohnabrechnung!V3:V12)</f>
        <v/>
      </c>
      <c r="C15" s="37" t="inlineStr">
        <is>
          <t>CHF</t>
        </is>
      </c>
    </row>
    <row r="16">
      <c r="A16" s="32" t="inlineStr">
        <is>
          <t>Anzahl Quellensteuerpflichtige</t>
        </is>
      </c>
      <c r="B16" s="33">
        <f>COUNTIF(Lohnabrechnung!V3:V12,"&gt;0")</f>
        <v/>
      </c>
      <c r="C16" s="34" t="inlineStr">
        <is>
          <t>Personen</t>
        </is>
      </c>
    </row>
    <row r="17">
      <c r="A17" s="35" t="inlineStr">
        <is>
          <t>Total NBU AN</t>
        </is>
      </c>
      <c r="B17" s="36">
        <f>SUM(Lohnabrechnung!S3:S12)</f>
        <v/>
      </c>
      <c r="C17" s="37" t="inlineStr">
        <is>
          <t>CHF</t>
        </is>
      </c>
    </row>
    <row r="18">
      <c r="A18" s="32" t="inlineStr">
        <is>
          <t>Total BVG AN</t>
        </is>
      </c>
      <c r="B18" s="38">
        <f>SUM(Lohnabrechnung!T3:T12)</f>
        <v/>
      </c>
      <c r="C18" s="34" t="inlineStr">
        <is>
          <t>CHF</t>
        </is>
      </c>
    </row>
    <row r="19"/>
    <row r="20"/>
    <row r="21">
      <c r="A21" s="23" t="inlineStr">
        <is>
          <t>Mitarbeitende</t>
        </is>
      </c>
      <c r="B21" s="23" t="inlineStr">
        <is>
          <t>Arbeitgeberkosten CHF</t>
        </is>
      </c>
      <c r="C21" s="23" t="inlineStr">
        <is>
          <t>Bruttolohn CHF</t>
        </is>
      </c>
    </row>
    <row r="22">
      <c r="A22" s="41" t="inlineStr">
        <is>
          <t>Andrea Meier</t>
        </is>
      </c>
      <c r="B22" s="42" t="n">
        <v>9384</v>
      </c>
      <c r="C22" s="42" t="n">
        <v>8500</v>
      </c>
    </row>
    <row r="23">
      <c r="A23" s="41" t="inlineStr">
        <is>
          <t>Markus Keller</t>
        </is>
      </c>
      <c r="B23" s="42" t="n">
        <v>8611.200000000001</v>
      </c>
      <c r="C23" s="42" t="n">
        <v>7800</v>
      </c>
    </row>
    <row r="24">
      <c r="A24" s="41" t="inlineStr">
        <is>
          <t>Sandra Huber</t>
        </is>
      </c>
      <c r="B24" s="42" t="n">
        <v>7065.6</v>
      </c>
      <c r="C24" s="42" t="n">
        <v>6400</v>
      </c>
    </row>
    <row r="25">
      <c r="A25" s="41" t="inlineStr">
        <is>
          <t>Thomas Schmid</t>
        </is>
      </c>
      <c r="B25" s="42" t="n">
        <v>14126.25</v>
      </c>
      <c r="C25" s="42" t="n">
        <v>12800</v>
      </c>
    </row>
    <row r="26">
      <c r="A26" s="41" t="inlineStr">
        <is>
          <t>Reto Baumann</t>
        </is>
      </c>
      <c r="B26" s="42" t="n">
        <v>5745.6</v>
      </c>
      <c r="C26" s="42" t="n">
        <v>5400</v>
      </c>
    </row>
    <row r="27">
      <c r="A27" s="41" t="inlineStr">
        <is>
          <t>Nicole Frei</t>
        </is>
      </c>
      <c r="B27" s="42" t="n">
        <v>10156.8</v>
      </c>
      <c r="C27" s="42" t="n">
        <v>9200</v>
      </c>
    </row>
    <row r="28">
      <c r="A28" s="41" t="inlineStr">
        <is>
          <t>Stefan Graf</t>
        </is>
      </c>
      <c r="B28" s="42" t="n">
        <v>7948.8</v>
      </c>
      <c r="C28" s="42" t="n">
        <v>7200</v>
      </c>
    </row>
    <row r="29">
      <c r="A29" s="41" t="inlineStr">
        <is>
          <t>Claudia Moser</t>
        </is>
      </c>
      <c r="B29" s="42" t="n">
        <v>12696</v>
      </c>
      <c r="C29" s="42" t="n">
        <v>11500</v>
      </c>
    </row>
    <row r="30">
      <c r="A30" s="41" t="inlineStr">
        <is>
          <t>Daniela Vogt</t>
        </is>
      </c>
      <c r="B30" s="42" t="n">
        <v>4788</v>
      </c>
      <c r="C30" s="42" t="n">
        <v>4500</v>
      </c>
    </row>
    <row r="31">
      <c r="A31" s="41" t="inlineStr">
        <is>
          <t>Beat König</t>
        </is>
      </c>
      <c r="B31" s="42" t="n">
        <v>7617.6</v>
      </c>
      <c r="C31" s="42" t="n">
        <v>6900</v>
      </c>
    </row>
    <row r="32"/>
    <row r="33"/>
    <row r="34">
      <c r="A34" s="23" t="inlineStr">
        <is>
          <t>Aufwand-Kategorie</t>
        </is>
      </c>
      <c r="B34" s="23" t="inlineStr">
        <is>
          <t>Betrag CHF</t>
        </is>
      </c>
    </row>
    <row r="35">
      <c r="A35" s="41" t="inlineStr">
        <is>
          <t>AHV/IV/EO AG</t>
        </is>
      </c>
      <c r="B35" s="42">
        <f>SUM(Lohnabrechnung!M3:M12)</f>
        <v/>
      </c>
    </row>
    <row r="36">
      <c r="A36" s="41" t="inlineStr">
        <is>
          <t>ALV AG</t>
        </is>
      </c>
      <c r="B36" s="42">
        <f>SUM(Lohnabrechnung!Q3:Q12)</f>
        <v/>
      </c>
    </row>
    <row r="37">
      <c r="A37" s="41" t="inlineStr">
        <is>
          <t>BVG AG</t>
        </is>
      </c>
      <c r="B37" s="42">
        <f>SUM(Lohnabrechnung!U3:U12)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2026-06-22T05:53:47Z</dcterms:created>
  <dcterms:modified xmlns:dcterms="http://purl.org/dc/terms/" xmlns:xsi="http://www.w3.org/2001/XMLSchema-instance" xsi:type="dcterms:W3CDTF">2026-06-22T05:53:47Z</dcterms:modified>
</cp:coreProperties>
</file>