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ingaben" sheetId="1" state="visible" r:id="rId1"/>
    <sheet xmlns:r="http://schemas.openxmlformats.org/officeDocument/2006/relationships" name="Berechnung" sheetId="2" state="visible" r:id="rId2"/>
    <sheet xmlns:r="http://schemas.openxmlformats.org/officeDocument/2006/relationships" name="Auswertung" sheetId="3" state="visible" r:id="rId3"/>
    <sheet xmlns:r="http://schemas.openxmlformats.org/officeDocument/2006/relationships" name="Hinweis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0.0%"/>
    <numFmt numFmtId="165" formatCode="#'##0.00"/>
    <numFmt numFmtId="166" formatCode="&quot;CHF&quot; #'##0.00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b val="1"/>
      <color rgb="00FFFFFF"/>
      <sz val="10"/>
    </font>
    <font>
      <name val="Calibri"/>
      <sz val="10"/>
    </font>
    <font>
      <name val="Calibri"/>
      <b val="1"/>
      <sz val="10"/>
    </font>
    <font>
      <name val="Calibri"/>
      <i val="1"/>
      <color rgb="00C8102E"/>
      <sz val="9"/>
    </font>
    <font>
      <name val="Calibri"/>
      <b val="1"/>
      <color rgb="00C8102E"/>
      <sz val="10"/>
    </font>
    <font>
      <name val="Calibri"/>
      <b val="1"/>
      <color rgb="001E293B"/>
      <sz val="10"/>
    </font>
    <font>
      <name val="Calibri"/>
      <color rgb="00000000"/>
      <sz val="10"/>
    </font>
    <font>
      <name val="Calibri"/>
      <color rgb="00C8102E"/>
      <sz val="10"/>
    </font>
  </fonts>
  <fills count="8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C8102E"/>
      </patternFill>
    </fill>
    <fill>
      <patternFill patternType="solid">
        <fgColor rgb="00FFFFFF"/>
      </patternFill>
    </fill>
    <fill>
      <patternFill patternType="solid">
        <fgColor rgb="00FFFBEB"/>
      </patternFill>
    </fill>
    <fill>
      <patternFill patternType="solid">
        <fgColor rgb="00F8FAFC"/>
      </patternFill>
    </fill>
    <fill>
      <patternFill patternType="solid">
        <fgColor rgb="00FFF1F2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left" vertical="center"/>
    </xf>
    <xf numFmtId="164" fontId="4" fillId="5" borderId="1" applyAlignment="1" pivotButton="0" quotePrefix="0" xfId="0">
      <alignment horizontal="center" vertical="center"/>
    </xf>
    <xf numFmtId="0" fontId="3" fillId="6" borderId="1" applyAlignment="1" pivotButton="0" quotePrefix="0" xfId="0">
      <alignment horizontal="left" vertical="center"/>
    </xf>
    <xf numFmtId="165" fontId="4" fillId="5" borderId="1" applyAlignment="1" pivotButton="0" quotePrefix="0" xfId="0">
      <alignment horizontal="center" vertical="center"/>
    </xf>
    <xf numFmtId="0" fontId="4" fillId="6" borderId="1" pivotButton="0" quotePrefix="0" xfId="0"/>
    <xf numFmtId="164" fontId="4" fillId="6" borderId="1" applyAlignment="1" pivotButton="0" quotePrefix="0" xfId="0">
      <alignment horizontal="center" vertical="center"/>
    </xf>
    <xf numFmtId="0" fontId="4" fillId="4" borderId="1" pivotButton="0" quotePrefix="0" xfId="0"/>
    <xf numFmtId="164" fontId="4" fillId="4" borderId="1" applyAlignment="1" pivotButton="0" quotePrefix="0" xfId="0">
      <alignment horizontal="center" vertical="center"/>
    </xf>
    <xf numFmtId="0" fontId="5" fillId="0" borderId="0" applyAlignment="1" pivotButton="0" quotePrefix="0" xfId="0">
      <alignment horizontal="left" vertical="center"/>
    </xf>
    <xf numFmtId="0" fontId="2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/>
    </xf>
    <xf numFmtId="9" fontId="3" fillId="5" borderId="1" applyAlignment="1" pivotButton="0" quotePrefix="0" xfId="0">
      <alignment horizontal="center" vertical="center"/>
    </xf>
    <xf numFmtId="166" fontId="3" fillId="5" borderId="1" applyAlignment="1" pivotButton="0" quotePrefix="0" xfId="0">
      <alignment horizontal="right" vertical="center"/>
    </xf>
    <xf numFmtId="166" fontId="3" fillId="4" borderId="1" applyAlignment="1" pivotButton="0" quotePrefix="0" xfId="0">
      <alignment horizontal="right" vertical="center"/>
    </xf>
    <xf numFmtId="0" fontId="3" fillId="6" borderId="1" applyAlignment="1" pivotButton="0" quotePrefix="0" xfId="0">
      <alignment horizontal="center" vertical="center"/>
    </xf>
    <xf numFmtId="166" fontId="3" fillId="6" borderId="1" applyAlignment="1" pivotButton="0" quotePrefix="0" xfId="0">
      <alignment horizontal="right" vertical="center"/>
    </xf>
    <xf numFmtId="0" fontId="2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left" vertical="center"/>
    </xf>
    <xf numFmtId="166" fontId="2" fillId="2" borderId="1" applyAlignment="1" pivotButton="0" quotePrefix="0" xfId="0">
      <alignment horizontal="right" vertical="center"/>
    </xf>
    <xf numFmtId="0" fontId="2" fillId="2" borderId="1" applyAlignment="1" pivotButton="0" quotePrefix="0" xfId="0">
      <alignment horizontal="right" vertical="center"/>
    </xf>
    <xf numFmtId="0" fontId="2" fillId="3" borderId="1" pivotButton="0" quotePrefix="0" xfId="0"/>
    <xf numFmtId="166" fontId="4" fillId="6" borderId="1" applyAlignment="1" pivotButton="0" quotePrefix="0" xfId="0">
      <alignment horizontal="right" vertical="center"/>
    </xf>
    <xf numFmtId="166" fontId="4" fillId="4" borderId="1" applyAlignment="1" pivotButton="0" quotePrefix="0" xfId="0">
      <alignment horizontal="right" vertical="center"/>
    </xf>
    <xf numFmtId="0" fontId="4" fillId="6" borderId="1" applyAlignment="1" pivotButton="0" quotePrefix="0" xfId="0">
      <alignment horizontal="right" vertical="center"/>
    </xf>
    <xf numFmtId="0" fontId="4" fillId="4" borderId="1" applyAlignment="1" pivotButton="0" quotePrefix="0" xfId="0">
      <alignment horizontal="right" vertical="center"/>
    </xf>
    <xf numFmtId="9" fontId="4" fillId="6" borderId="1" applyAlignment="1" pivotButton="0" quotePrefix="0" xfId="0">
      <alignment horizontal="right" vertical="center"/>
    </xf>
    <xf numFmtId="10" fontId="4" fillId="4" borderId="1" applyAlignment="1" pivotButton="0" quotePrefix="0" xfId="0">
      <alignment horizontal="right" vertical="center"/>
    </xf>
    <xf numFmtId="10" fontId="4" fillId="6" borderId="1" applyAlignment="1" pivotButton="0" quotePrefix="0" xfId="0">
      <alignment horizontal="right" vertical="center"/>
    </xf>
    <xf numFmtId="0" fontId="6" fillId="7" borderId="0" applyAlignment="1" pivotButton="0" quotePrefix="0" xfId="0">
      <alignment horizontal="left" vertical="top" wrapText="1"/>
    </xf>
    <xf numFmtId="0" fontId="7" fillId="0" borderId="0" applyAlignment="1" pivotButton="0" quotePrefix="0" xfId="0">
      <alignment horizontal="left" vertical="top" wrapText="1"/>
    </xf>
    <xf numFmtId="0" fontId="8" fillId="0" borderId="0" applyAlignment="1" pivotButton="0" quotePrefix="0" xfId="0">
      <alignment horizontal="left" vertical="top" wrapText="1"/>
    </xf>
    <xf numFmtId="0" fontId="9" fillId="0" borderId="0" applyAlignment="1" pivotButton="0" quotePrefix="0" xfId="0">
      <alignment horizontal="left" vertical="top" wrapText="1"/>
    </xf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 hidden="0"/>
  </cellStyles>
  <dxfs count="2">
    <dxf>
      <font>
        <name val="Calibri"/>
        <b val="1"/>
        <color rgb="00FFFFFF"/>
        <sz val="10"/>
      </font>
      <fill>
        <patternFill patternType="solid">
          <fgColor rgb="0016A34A"/>
        </patternFill>
      </fill>
    </dxf>
    <dxf>
      <font>
        <name val="Calibri"/>
        <b val="1"/>
        <color rgb="00FFFFFF"/>
        <sz val="10"/>
      </font>
      <fill>
        <patternFill patternType="solid">
          <fgColor rgb="00DC2626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AG-Kosten pro Mitarbeitende/r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'Auswertung'!G4</f>
            </strRef>
          </tx>
          <spPr>
            <a:solidFill xmlns:a="http://schemas.openxmlformats.org/drawingml/2006/main">
              <a:srgbClr val="1E293B"/>
            </a:solidFill>
            <a:ln xmlns:a="http://schemas.openxmlformats.org/drawingml/2006/main">
              <a:prstDash val="solid"/>
            </a:ln>
          </spPr>
          <cat>
            <numRef>
              <f>'Auswertung'!$E$5:$E$13</f>
            </numRef>
          </cat>
          <val>
            <numRef>
              <f>'Auswertung'!$G$5:$G$13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Mitarbeitende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CHF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Beitragsanteile nach Kategorie</a:t>
            </a:r>
          </a:p>
        </rich>
      </tx>
    </title>
    <plotArea>
      <pieChart>
        <varyColors val="1"/>
        <ser>
          <idx val="0"/>
          <order val="0"/>
          <tx>
            <strRef>
              <f>'Auswertung'!B21</f>
            </strRef>
          </tx>
          <spPr>
            <a:ln xmlns:a="http://schemas.openxmlformats.org/drawingml/2006/main">
              <a:prstDash val="solid"/>
            </a:ln>
          </spPr>
          <cat>
            <numRef>
              <f>'Auswertung'!$A$22:$A$26</f>
            </numRef>
          </cat>
          <val>
            <numRef>
              <f>'Auswertung'!$B$22:$B$26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4</col>
      <colOff>0</colOff>
      <row>15</row>
      <rowOff>0</rowOff>
    </from>
    <ext cx="648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0</col>
      <colOff>0</colOff>
      <row>31</row>
      <rowOff>0</rowOff>
    </from>
    <ext cx="5040000" cy="43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45" customWidth="1" min="1" max="1"/>
    <col width="18" customWidth="1" min="2" max="2"/>
    <col width="52" customWidth="1" min="3" max="3"/>
  </cols>
  <sheetData>
    <row r="1" ht="22" customHeight="1">
      <c r="A1" s="1" t="inlineStr">
        <is>
          <t>AHV/IV/EO-Beitragsparameter – Schweiz 2026</t>
        </is>
      </c>
      <c r="B1" s="35" t="n"/>
      <c r="C1" s="36" t="n"/>
    </row>
    <row r="2">
      <c r="A2" s="2" t="inlineStr">
        <is>
          <t>Parameter</t>
        </is>
      </c>
      <c r="B2" s="2" t="inlineStr">
        <is>
          <t>Satz / Wert</t>
        </is>
      </c>
      <c r="C2" s="2" t="inlineStr">
        <is>
          <t>Bemerkung</t>
        </is>
      </c>
    </row>
    <row r="3">
      <c r="A3" s="3" t="inlineStr">
        <is>
          <t>AHV/IV/EO Beitragssatz Arbeitnehmer (AN)</t>
        </is>
      </c>
      <c r="B3" s="4" t="n">
        <v>0.053</v>
      </c>
      <c r="C3" s="3" t="inlineStr">
        <is>
          <t>5.3% des massgebenden Lohns</t>
        </is>
      </c>
    </row>
    <row r="4">
      <c r="A4" s="5" t="inlineStr">
        <is>
          <t>AHV/IV/EO Beitragssatz Arbeitgeber (AG)</t>
        </is>
      </c>
      <c r="B4" s="4" t="n">
        <v>0.053</v>
      </c>
      <c r="C4" s="5" t="inlineStr">
        <is>
          <t>5.3% des massgebenden Lohns</t>
        </is>
      </c>
    </row>
    <row r="5">
      <c r="A5" s="3" t="inlineStr">
        <is>
          <t>ALV Beitragssatz Arbeitnehmer (AN)</t>
        </is>
      </c>
      <c r="B5" s="4" t="n">
        <v>0.011</v>
      </c>
      <c r="C5" s="3" t="inlineStr">
        <is>
          <t>1.1% bis Lohnsumme CHF 148'200</t>
        </is>
      </c>
    </row>
    <row r="6">
      <c r="A6" s="5" t="inlineStr">
        <is>
          <t>ALV Beitragssatz Arbeitgeber (AG)</t>
        </is>
      </c>
      <c r="B6" s="4" t="n">
        <v>0.011</v>
      </c>
      <c r="C6" s="5" t="inlineStr">
        <is>
          <t>1.1% bis Lohnsumme CHF 148'200</t>
        </is>
      </c>
    </row>
    <row r="7">
      <c r="A7" s="3" t="inlineStr">
        <is>
          <t>FAK Satz Arbeitgeber (AG)</t>
        </is>
      </c>
      <c r="B7" s="4" t="n">
        <v>0.018</v>
      </c>
      <c r="C7" s="3" t="inlineStr">
        <is>
          <t>Familienausgleichskasse, kantonsvariabel</t>
        </is>
      </c>
    </row>
    <row r="8">
      <c r="A8" s="5" t="inlineStr">
        <is>
          <t>Quellensteuer Satz</t>
        </is>
      </c>
      <c r="B8" s="6" t="n">
        <v>0</v>
      </c>
      <c r="C8" s="5" t="inlineStr">
        <is>
          <t>0% = keine Quellensteuer; sonst Satz eintragen</t>
        </is>
      </c>
    </row>
    <row r="9">
      <c r="A9" s="3" t="inlineStr">
        <is>
          <t>BVG Satz (informativ)</t>
        </is>
      </c>
      <c r="B9" s="6" t="n">
        <v>0.07000000000000001</v>
      </c>
      <c r="C9" s="3" t="inlineStr">
        <is>
          <t>Richtwert; individuell nach Vorsorgeplan</t>
        </is>
      </c>
    </row>
    <row r="10">
      <c r="A10" s="5" t="inlineStr">
        <is>
          <t>Mindestlohn Schwelle (CHF/Monat)</t>
        </is>
      </c>
      <c r="B10" s="6" t="n">
        <v>2300</v>
      </c>
      <c r="C10" s="5" t="inlineStr">
        <is>
          <t>Unterhalb dieser Grenze keine AHV-Pflicht (EL)</t>
        </is>
      </c>
    </row>
    <row r="11">
      <c r="A11" s="7" t="inlineStr">
        <is>
          <t>Gesamtsatz AN (AHV+ALV)</t>
        </is>
      </c>
      <c r="B11" s="8">
        <f>B3+B5</f>
        <v/>
      </c>
    </row>
    <row r="12">
      <c r="A12" s="9" t="inlineStr">
        <is>
          <t>Gesamtsatz AG (AHV+ALV+FAK)</t>
        </is>
      </c>
      <c r="B12" s="10">
        <f>B4+B6+B7</f>
        <v/>
      </c>
    </row>
    <row r="13"/>
    <row r="14">
      <c r="A14" s="11" t="inlineStr">
        <is>
          <t>Hinweis: Sätze gemäss aktueller ESTV/Sozialversicherungsstelle prüfen. Stand 2026.</t>
        </is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T13"/>
  <sheetViews>
    <sheetView workbookViewId="0">
      <selection activeCell="A1" sqref="A1"/>
    </sheetView>
  </sheetViews>
  <sheetFormatPr baseColWidth="8" defaultRowHeight="15"/>
  <cols>
    <col width="9" customWidth="1" min="1" max="1"/>
    <col width="14" customWidth="1" min="2" max="2"/>
    <col width="14" customWidth="1" min="3" max="3"/>
    <col width="14" customWidth="1" min="4" max="4"/>
    <col width="9" customWidth="1" min="5" max="5"/>
    <col width="16" customWidth="1" min="6" max="6"/>
    <col width="12" customWidth="1" min="7" max="7"/>
    <col width="16" customWidth="1" min="8" max="8"/>
    <col width="13" customWidth="1" min="9" max="9"/>
    <col width="16" customWidth="1" min="10" max="10"/>
    <col width="14" customWidth="1" min="11" max="11"/>
    <col width="14" customWidth="1" min="12" max="12"/>
    <col width="12" customWidth="1" min="13" max="13"/>
    <col width="12" customWidth="1" min="14" max="14"/>
    <col width="12" customWidth="1" min="15" max="15"/>
    <col width="14" customWidth="1" min="16" max="16"/>
    <col width="14" customWidth="1" min="17" max="17"/>
    <col width="15" customWidth="1" min="18" max="18"/>
    <col width="14" customWidth="1" min="19" max="19"/>
    <col width="10" customWidth="1" min="20" max="20"/>
  </cols>
  <sheetData>
    <row r="1" ht="22" customHeight="1">
      <c r="A1" s="1" t="inlineStr">
        <is>
          <t>AHV/IV/EO-Beitragsberechnung – Mitarbeitende 2026</t>
        </is>
      </c>
      <c r="B1" s="35" t="n"/>
      <c r="C1" s="35" t="n"/>
      <c r="D1" s="35" t="n"/>
      <c r="E1" s="35" t="n"/>
      <c r="F1" s="35" t="n"/>
      <c r="G1" s="35" t="n"/>
      <c r="H1" s="35" t="n"/>
      <c r="I1" s="35" t="n"/>
      <c r="J1" s="35" t="n"/>
      <c r="K1" s="35" t="n"/>
      <c r="L1" s="35" t="n"/>
      <c r="M1" s="35" t="n"/>
      <c r="N1" s="35" t="n"/>
      <c r="O1" s="35" t="n"/>
      <c r="P1" s="35" t="n"/>
      <c r="Q1" s="35" t="n"/>
      <c r="R1" s="35" t="n"/>
      <c r="S1" s="35" t="n"/>
      <c r="T1" s="36" t="n"/>
    </row>
    <row r="2" ht="32" customHeight="1">
      <c r="A2" s="12" t="inlineStr">
        <is>
          <t>MA-ID</t>
        </is>
      </c>
      <c r="B2" s="12" t="inlineStr">
        <is>
          <t>Name</t>
        </is>
      </c>
      <c r="C2" s="12" t="inlineStr">
        <is>
          <t>Vorname</t>
        </is>
      </c>
      <c r="D2" s="12" t="inlineStr">
        <is>
          <t>Wohnort</t>
        </is>
      </c>
      <c r="E2" s="12" t="inlineStr">
        <is>
          <t>Kanton</t>
        </is>
      </c>
      <c r="F2" s="12" t="inlineStr">
        <is>
          <t>Funktion</t>
        </is>
      </c>
      <c r="G2" s="12" t="inlineStr">
        <is>
          <t>Beschäftigungs-
grad %</t>
        </is>
      </c>
      <c r="H2" s="12" t="inlineStr">
        <is>
          <t>Bruttolohn
monatlich CHF</t>
        </is>
      </c>
      <c r="I2" s="12" t="inlineStr">
        <is>
          <t>Lohnart</t>
        </is>
      </c>
      <c r="J2" s="12" t="inlineStr">
        <is>
          <t>AHV-pflichtiger
Lohn CHF</t>
        </is>
      </c>
      <c r="K2" s="12" t="inlineStr">
        <is>
          <t>AHV/IV/EO
AN CHF</t>
        </is>
      </c>
      <c r="L2" s="12" t="inlineStr">
        <is>
          <t>AHV/IV/EO
AG CHF</t>
        </is>
      </c>
      <c r="M2" s="12" t="inlineStr">
        <is>
          <t>ALV
AN CHF</t>
        </is>
      </c>
      <c r="N2" s="12" t="inlineStr">
        <is>
          <t>ALV
AG CHF</t>
        </is>
      </c>
      <c r="O2" s="12" t="inlineStr">
        <is>
          <t>FAK
AG CHF</t>
        </is>
      </c>
      <c r="P2" s="12" t="inlineStr">
        <is>
          <t>Quellensteuer
CHF</t>
        </is>
      </c>
      <c r="Q2" s="12" t="inlineStr">
        <is>
          <t>Total Abzüge
AN CHF</t>
        </is>
      </c>
      <c r="R2" s="12" t="inlineStr">
        <is>
          <t>Total AG-
Kosten CHF</t>
        </is>
      </c>
      <c r="S2" s="12" t="inlineStr">
        <is>
          <t>Netto-Lohn
CHF</t>
        </is>
      </c>
      <c r="T2" s="12" t="inlineStr">
        <is>
          <t>Status</t>
        </is>
      </c>
    </row>
    <row r="3">
      <c r="A3" s="13" t="inlineStr">
        <is>
          <t>MA-001</t>
        </is>
      </c>
      <c r="B3" s="3" t="inlineStr">
        <is>
          <t>Müller</t>
        </is>
      </c>
      <c r="C3" s="3" t="inlineStr">
        <is>
          <t>Andrea</t>
        </is>
      </c>
      <c r="D3" s="3" t="inlineStr">
        <is>
          <t>Zürich</t>
        </is>
      </c>
      <c r="E3" s="3" t="inlineStr">
        <is>
          <t>ZH</t>
        </is>
      </c>
      <c r="F3" s="3" t="inlineStr">
        <is>
          <t>HR</t>
        </is>
      </c>
      <c r="G3" s="14" t="n">
        <v>1</v>
      </c>
      <c r="H3" s="15" t="n">
        <v>6800</v>
      </c>
      <c r="I3" s="3" t="inlineStr">
        <is>
          <t>Monatslohn</t>
        </is>
      </c>
      <c r="J3" s="16">
        <f>H3</f>
        <v/>
      </c>
      <c r="K3" s="16">
        <f>ROUND(J3*Eingaben!$B$3,2)</f>
        <v/>
      </c>
      <c r="L3" s="16">
        <f>ROUND(J3*Eingaben!$B$4,2)</f>
        <v/>
      </c>
      <c r="M3" s="16">
        <f>ROUND(J3*Eingaben!$B$5,2)</f>
        <v/>
      </c>
      <c r="N3" s="16">
        <f>ROUND(J3*Eingaben!$B$6,2)</f>
        <v/>
      </c>
      <c r="O3" s="16">
        <f>ROUND(J3*Eingaben!$B$7,2)</f>
        <v/>
      </c>
      <c r="P3" s="16">
        <f>IF(Eingaben!$B$8&gt;0,ROUND(J3*Eingaben!$B$8,2),0)</f>
        <v/>
      </c>
      <c r="Q3" s="16">
        <f>ROUND(K3+M3+P3,2)</f>
        <v/>
      </c>
      <c r="R3" s="16">
        <f>ROUND(H3+L3+N3+O3,2)</f>
        <v/>
      </c>
      <c r="S3" s="16">
        <f>ROUND(H3-Q3,2)</f>
        <v/>
      </c>
      <c r="T3" s="13">
        <f>IF(S3&gt;0,"OK","Prüfen")</f>
        <v/>
      </c>
    </row>
    <row r="4">
      <c r="A4" s="17" t="inlineStr">
        <is>
          <t>MA-002</t>
        </is>
      </c>
      <c r="B4" s="5" t="inlineStr">
        <is>
          <t>Schmid</t>
        </is>
      </c>
      <c r="C4" s="5" t="inlineStr">
        <is>
          <t>Markus</t>
        </is>
      </c>
      <c r="D4" s="5" t="inlineStr">
        <is>
          <t>Bern</t>
        </is>
      </c>
      <c r="E4" s="5" t="inlineStr">
        <is>
          <t>BE</t>
        </is>
      </c>
      <c r="F4" s="5" t="inlineStr">
        <is>
          <t>IT</t>
        </is>
      </c>
      <c r="G4" s="14" t="n">
        <v>0.9</v>
      </c>
      <c r="H4" s="15" t="n">
        <v>7200</v>
      </c>
      <c r="I4" s="5" t="inlineStr">
        <is>
          <t>Monatslohn</t>
        </is>
      </c>
      <c r="J4" s="18">
        <f>H4</f>
        <v/>
      </c>
      <c r="K4" s="18">
        <f>ROUND(J4*Eingaben!$B$3,2)</f>
        <v/>
      </c>
      <c r="L4" s="18">
        <f>ROUND(J4*Eingaben!$B$4,2)</f>
        <v/>
      </c>
      <c r="M4" s="18">
        <f>ROUND(J4*Eingaben!$B$5,2)</f>
        <v/>
      </c>
      <c r="N4" s="18">
        <f>ROUND(J4*Eingaben!$B$6,2)</f>
        <v/>
      </c>
      <c r="O4" s="18">
        <f>ROUND(J4*Eingaben!$B$7,2)</f>
        <v/>
      </c>
      <c r="P4" s="18">
        <f>IF(Eingaben!$B$8&gt;0,ROUND(J4*Eingaben!$B$8,2),0)</f>
        <v/>
      </c>
      <c r="Q4" s="18">
        <f>ROUND(K4+M4+P4,2)</f>
        <v/>
      </c>
      <c r="R4" s="18">
        <f>ROUND(H4+L4+N4+O4,2)</f>
        <v/>
      </c>
      <c r="S4" s="18">
        <f>ROUND(H4-Q4,2)</f>
        <v/>
      </c>
      <c r="T4" s="17">
        <f>IF(S4&gt;0,"OK","Prüfen")</f>
        <v/>
      </c>
    </row>
    <row r="5">
      <c r="A5" s="13" t="inlineStr">
        <is>
          <t>MA-003</t>
        </is>
      </c>
      <c r="B5" s="3" t="inlineStr">
        <is>
          <t>Keller</t>
        </is>
      </c>
      <c r="C5" s="3" t="inlineStr">
        <is>
          <t>Sandra</t>
        </is>
      </c>
      <c r="D5" s="3" t="inlineStr">
        <is>
          <t>Basel</t>
        </is>
      </c>
      <c r="E5" s="3" t="inlineStr">
        <is>
          <t>BS</t>
        </is>
      </c>
      <c r="F5" s="3" t="inlineStr">
        <is>
          <t>Verkauf</t>
        </is>
      </c>
      <c r="G5" s="14" t="n">
        <v>0.8</v>
      </c>
      <c r="H5" s="15" t="n">
        <v>5400</v>
      </c>
      <c r="I5" s="3" t="inlineStr">
        <is>
          <t>Monatslohn</t>
        </is>
      </c>
      <c r="J5" s="16">
        <f>H5</f>
        <v/>
      </c>
      <c r="K5" s="16">
        <f>ROUND(J5*Eingaben!$B$3,2)</f>
        <v/>
      </c>
      <c r="L5" s="16">
        <f>ROUND(J5*Eingaben!$B$4,2)</f>
        <v/>
      </c>
      <c r="M5" s="16">
        <f>ROUND(J5*Eingaben!$B$5,2)</f>
        <v/>
      </c>
      <c r="N5" s="16">
        <f>ROUND(J5*Eingaben!$B$6,2)</f>
        <v/>
      </c>
      <c r="O5" s="16">
        <f>ROUND(J5*Eingaben!$B$7,2)</f>
        <v/>
      </c>
      <c r="P5" s="16">
        <f>IF(Eingaben!$B$8&gt;0,ROUND(J5*Eingaben!$B$8,2),0)</f>
        <v/>
      </c>
      <c r="Q5" s="16">
        <f>ROUND(K5+M5+P5,2)</f>
        <v/>
      </c>
      <c r="R5" s="16">
        <f>ROUND(H5+L5+N5+O5,2)</f>
        <v/>
      </c>
      <c r="S5" s="16">
        <f>ROUND(H5-Q5,2)</f>
        <v/>
      </c>
      <c r="T5" s="13">
        <f>IF(S5&gt;0,"OK","Prüfen")</f>
        <v/>
      </c>
    </row>
    <row r="6">
      <c r="A6" s="17" t="inlineStr">
        <is>
          <t>MA-004</t>
        </is>
      </c>
      <c r="B6" s="5" t="inlineStr">
        <is>
          <t>Frei</t>
        </is>
      </c>
      <c r="C6" s="5" t="inlineStr">
        <is>
          <t>Thomas</t>
        </is>
      </c>
      <c r="D6" s="5" t="inlineStr">
        <is>
          <t>Luzern</t>
        </is>
      </c>
      <c r="E6" s="5" t="inlineStr">
        <is>
          <t>LU</t>
        </is>
      </c>
      <c r="F6" s="5" t="inlineStr">
        <is>
          <t>Finanzen</t>
        </is>
      </c>
      <c r="G6" s="14" t="n">
        <v>1</v>
      </c>
      <c r="H6" s="15" t="n">
        <v>8500</v>
      </c>
      <c r="I6" s="5" t="inlineStr">
        <is>
          <t>Monatslohn</t>
        </is>
      </c>
      <c r="J6" s="18">
        <f>H6</f>
        <v/>
      </c>
      <c r="K6" s="18">
        <f>ROUND(J6*Eingaben!$B$3,2)</f>
        <v/>
      </c>
      <c r="L6" s="18">
        <f>ROUND(J6*Eingaben!$B$4,2)</f>
        <v/>
      </c>
      <c r="M6" s="18">
        <f>ROUND(J6*Eingaben!$B$5,2)</f>
        <v/>
      </c>
      <c r="N6" s="18">
        <f>ROUND(J6*Eingaben!$B$6,2)</f>
        <v/>
      </c>
      <c r="O6" s="18">
        <f>ROUND(J6*Eingaben!$B$7,2)</f>
        <v/>
      </c>
      <c r="P6" s="18">
        <f>IF(Eingaben!$B$8&gt;0,ROUND(J6*Eingaben!$B$8,2),0)</f>
        <v/>
      </c>
      <c r="Q6" s="18">
        <f>ROUND(K6+M6+P6,2)</f>
        <v/>
      </c>
      <c r="R6" s="18">
        <f>ROUND(H6+L6+N6+O6,2)</f>
        <v/>
      </c>
      <c r="S6" s="18">
        <f>ROUND(H6-Q6,2)</f>
        <v/>
      </c>
      <c r="T6" s="17">
        <f>IF(S6&gt;0,"OK","Prüfen")</f>
        <v/>
      </c>
    </row>
    <row r="7">
      <c r="A7" s="13" t="inlineStr">
        <is>
          <t>MA-005</t>
        </is>
      </c>
      <c r="B7" s="3" t="inlineStr">
        <is>
          <t>Baumann</t>
        </is>
      </c>
      <c r="C7" s="3" t="inlineStr">
        <is>
          <t>Reto</t>
        </is>
      </c>
      <c r="D7" s="3" t="inlineStr">
        <is>
          <t>Winterthur</t>
        </is>
      </c>
      <c r="E7" s="3" t="inlineStr">
        <is>
          <t>ZH</t>
        </is>
      </c>
      <c r="F7" s="3" t="inlineStr">
        <is>
          <t>Logistik</t>
        </is>
      </c>
      <c r="G7" s="14" t="n">
        <v>0.6</v>
      </c>
      <c r="H7" s="15" t="n">
        <v>4300</v>
      </c>
      <c r="I7" s="3" t="inlineStr">
        <is>
          <t>Stundenlohn</t>
        </is>
      </c>
      <c r="J7" s="16">
        <f>H7</f>
        <v/>
      </c>
      <c r="K7" s="16">
        <f>ROUND(J7*Eingaben!$B$3,2)</f>
        <v/>
      </c>
      <c r="L7" s="16">
        <f>ROUND(J7*Eingaben!$B$4,2)</f>
        <v/>
      </c>
      <c r="M7" s="16">
        <f>ROUND(J7*Eingaben!$B$5,2)</f>
        <v/>
      </c>
      <c r="N7" s="16">
        <f>ROUND(J7*Eingaben!$B$6,2)</f>
        <v/>
      </c>
      <c r="O7" s="16">
        <f>ROUND(J7*Eingaben!$B$7,2)</f>
        <v/>
      </c>
      <c r="P7" s="16">
        <f>IF(Eingaben!$B$8&gt;0,ROUND(J7*Eingaben!$B$8,2),0)</f>
        <v/>
      </c>
      <c r="Q7" s="16">
        <f>ROUND(K7+M7+P7,2)</f>
        <v/>
      </c>
      <c r="R7" s="16">
        <f>ROUND(H7+L7+N7+O7,2)</f>
        <v/>
      </c>
      <c r="S7" s="16">
        <f>ROUND(H7-Q7,2)</f>
        <v/>
      </c>
      <c r="T7" s="13">
        <f>IF(S7&gt;0,"OK","Prüfen")</f>
        <v/>
      </c>
    </row>
    <row r="8">
      <c r="A8" s="17" t="inlineStr">
        <is>
          <t>MA-006</t>
        </is>
      </c>
      <c r="B8" s="5" t="inlineStr">
        <is>
          <t>Weber</t>
        </is>
      </c>
      <c r="C8" s="5" t="inlineStr">
        <is>
          <t>Nicole</t>
        </is>
      </c>
      <c r="D8" s="5" t="inlineStr">
        <is>
          <t>Lausanne</t>
        </is>
      </c>
      <c r="E8" s="5" t="inlineStr">
        <is>
          <t>VD</t>
        </is>
      </c>
      <c r="F8" s="5" t="inlineStr">
        <is>
          <t>Administration</t>
        </is>
      </c>
      <c r="G8" s="14" t="n">
        <v>1</v>
      </c>
      <c r="H8" s="15" t="n">
        <v>6100</v>
      </c>
      <c r="I8" s="5" t="inlineStr">
        <is>
          <t>Monatslohn</t>
        </is>
      </c>
      <c r="J8" s="18">
        <f>H8</f>
        <v/>
      </c>
      <c r="K8" s="18">
        <f>ROUND(J8*Eingaben!$B$3,2)</f>
        <v/>
      </c>
      <c r="L8" s="18">
        <f>ROUND(J8*Eingaben!$B$4,2)</f>
        <v/>
      </c>
      <c r="M8" s="18">
        <f>ROUND(J8*Eingaben!$B$5,2)</f>
        <v/>
      </c>
      <c r="N8" s="18">
        <f>ROUND(J8*Eingaben!$B$6,2)</f>
        <v/>
      </c>
      <c r="O8" s="18">
        <f>ROUND(J8*Eingaben!$B$7,2)</f>
        <v/>
      </c>
      <c r="P8" s="18">
        <f>IF(Eingaben!$B$8&gt;0,ROUND(J8*Eingaben!$B$8,2),0)</f>
        <v/>
      </c>
      <c r="Q8" s="18">
        <f>ROUND(K8+M8+P8,2)</f>
        <v/>
      </c>
      <c r="R8" s="18">
        <f>ROUND(H8+L8+N8+O8,2)</f>
        <v/>
      </c>
      <c r="S8" s="18">
        <f>ROUND(H8-Q8,2)</f>
        <v/>
      </c>
      <c r="T8" s="17">
        <f>IF(S8&gt;0,"OK","Prüfen")</f>
        <v/>
      </c>
    </row>
    <row r="9">
      <c r="A9" s="13" t="inlineStr">
        <is>
          <t>MA-007</t>
        </is>
      </c>
      <c r="B9" s="3" t="inlineStr">
        <is>
          <t>Huber</t>
        </is>
      </c>
      <c r="C9" s="3" t="inlineStr">
        <is>
          <t>Stefan</t>
        </is>
      </c>
      <c r="D9" s="3" t="inlineStr">
        <is>
          <t>St. Gallen</t>
        </is>
      </c>
      <c r="E9" s="3" t="inlineStr">
        <is>
          <t>SG</t>
        </is>
      </c>
      <c r="F9" s="3" t="inlineStr">
        <is>
          <t>Produktion</t>
        </is>
      </c>
      <c r="G9" s="14" t="n">
        <v>1</v>
      </c>
      <c r="H9" s="15" t="n">
        <v>5900</v>
      </c>
      <c r="I9" s="3" t="inlineStr">
        <is>
          <t>Monatslohn</t>
        </is>
      </c>
      <c r="J9" s="16">
        <f>H9</f>
        <v/>
      </c>
      <c r="K9" s="16">
        <f>ROUND(J9*Eingaben!$B$3,2)</f>
        <v/>
      </c>
      <c r="L9" s="16">
        <f>ROUND(J9*Eingaben!$B$4,2)</f>
        <v/>
      </c>
      <c r="M9" s="16">
        <f>ROUND(J9*Eingaben!$B$5,2)</f>
        <v/>
      </c>
      <c r="N9" s="16">
        <f>ROUND(J9*Eingaben!$B$6,2)</f>
        <v/>
      </c>
      <c r="O9" s="16">
        <f>ROUND(J9*Eingaben!$B$7,2)</f>
        <v/>
      </c>
      <c r="P9" s="16">
        <f>IF(Eingaben!$B$8&gt;0,ROUND(J9*Eingaben!$B$8,2),0)</f>
        <v/>
      </c>
      <c r="Q9" s="16">
        <f>ROUND(K9+M9+P9,2)</f>
        <v/>
      </c>
      <c r="R9" s="16">
        <f>ROUND(H9+L9+N9+O9,2)</f>
        <v/>
      </c>
      <c r="S9" s="16">
        <f>ROUND(H9-Q9,2)</f>
        <v/>
      </c>
      <c r="T9" s="13">
        <f>IF(S9&gt;0,"OK","Prüfen")</f>
        <v/>
      </c>
    </row>
    <row r="10">
      <c r="A10" s="17" t="inlineStr">
        <is>
          <t>MA-008</t>
        </is>
      </c>
      <c r="B10" s="5" t="inlineStr">
        <is>
          <t>Meier</t>
        </is>
      </c>
      <c r="C10" s="5" t="inlineStr">
        <is>
          <t>Claudia</t>
        </is>
      </c>
      <c r="D10" s="5" t="inlineStr">
        <is>
          <t>Genf</t>
        </is>
      </c>
      <c r="E10" s="5" t="inlineStr">
        <is>
          <t>GE</t>
        </is>
      </c>
      <c r="F10" s="5" t="inlineStr">
        <is>
          <t>Beratung</t>
        </is>
      </c>
      <c r="G10" s="14" t="n">
        <v>0.7</v>
      </c>
      <c r="H10" s="15" t="n">
        <v>9200</v>
      </c>
      <c r="I10" s="5" t="inlineStr">
        <is>
          <t>Monatslohn</t>
        </is>
      </c>
      <c r="J10" s="18">
        <f>H10</f>
        <v/>
      </c>
      <c r="K10" s="18">
        <f>ROUND(J10*Eingaben!$B$3,2)</f>
        <v/>
      </c>
      <c r="L10" s="18">
        <f>ROUND(J10*Eingaben!$B$4,2)</f>
        <v/>
      </c>
      <c r="M10" s="18">
        <f>ROUND(J10*Eingaben!$B$5,2)</f>
        <v/>
      </c>
      <c r="N10" s="18">
        <f>ROUND(J10*Eingaben!$B$6,2)</f>
        <v/>
      </c>
      <c r="O10" s="18">
        <f>ROUND(J10*Eingaben!$B$7,2)</f>
        <v/>
      </c>
      <c r="P10" s="18">
        <f>IF(Eingaben!$B$8&gt;0,ROUND(J10*Eingaben!$B$8,2),0)</f>
        <v/>
      </c>
      <c r="Q10" s="18">
        <f>ROUND(K10+M10+P10,2)</f>
        <v/>
      </c>
      <c r="R10" s="18">
        <f>ROUND(H10+L10+N10+O10,2)</f>
        <v/>
      </c>
      <c r="S10" s="18">
        <f>ROUND(H10-Q10,2)</f>
        <v/>
      </c>
      <c r="T10" s="17">
        <f>IF(S10&gt;0,"OK","Prüfen")</f>
        <v/>
      </c>
    </row>
    <row r="11">
      <c r="A11" s="13" t="inlineStr">
        <is>
          <t>MA-009</t>
        </is>
      </c>
      <c r="B11" s="3" t="inlineStr">
        <is>
          <t>Graf</t>
        </is>
      </c>
      <c r="C11" s="3" t="inlineStr">
        <is>
          <t>Daniela</t>
        </is>
      </c>
      <c r="D11" s="3" t="inlineStr">
        <is>
          <t>Biel</t>
        </is>
      </c>
      <c r="E11" s="3" t="inlineStr">
        <is>
          <t>BE</t>
        </is>
      </c>
      <c r="F11" s="3" t="inlineStr">
        <is>
          <t>Marketing</t>
        </is>
      </c>
      <c r="G11" s="14" t="n">
        <v>0.5</v>
      </c>
      <c r="H11" s="15" t="n">
        <v>4900</v>
      </c>
      <c r="I11" s="3" t="inlineStr">
        <is>
          <t>Stundenlohn</t>
        </is>
      </c>
      <c r="J11" s="16">
        <f>H11</f>
        <v/>
      </c>
      <c r="K11" s="16">
        <f>ROUND(J11*Eingaben!$B$3,2)</f>
        <v/>
      </c>
      <c r="L11" s="16">
        <f>ROUND(J11*Eingaben!$B$4,2)</f>
        <v/>
      </c>
      <c r="M11" s="16">
        <f>ROUND(J11*Eingaben!$B$5,2)</f>
        <v/>
      </c>
      <c r="N11" s="16">
        <f>ROUND(J11*Eingaben!$B$6,2)</f>
        <v/>
      </c>
      <c r="O11" s="16">
        <f>ROUND(J11*Eingaben!$B$7,2)</f>
        <v/>
      </c>
      <c r="P11" s="16">
        <f>IF(Eingaben!$B$8&gt;0,ROUND(J11*Eingaben!$B$8,2),0)</f>
        <v/>
      </c>
      <c r="Q11" s="16">
        <f>ROUND(K11+M11+P11,2)</f>
        <v/>
      </c>
      <c r="R11" s="16">
        <f>ROUND(H11+L11+N11+O11,2)</f>
        <v/>
      </c>
      <c r="S11" s="16">
        <f>ROUND(H11-Q11,2)</f>
        <v/>
      </c>
      <c r="T11" s="13">
        <f>IF(S11&gt;0,"OK","Prüfen")</f>
        <v/>
      </c>
    </row>
    <row r="12"/>
    <row r="13">
      <c r="A13" s="19" t="inlineStr">
        <is>
          <t>TOTAL</t>
        </is>
      </c>
      <c r="B13" s="20" t="n"/>
      <c r="C13" s="20" t="n"/>
      <c r="D13" s="20" t="n"/>
      <c r="E13" s="20" t="n"/>
      <c r="F13" s="20" t="n"/>
      <c r="G13" s="20" t="n"/>
      <c r="H13" s="21">
        <f>SUM(H3:H11)</f>
        <v/>
      </c>
      <c r="I13" s="22" t="n"/>
      <c r="J13" s="21">
        <f>SUM(J3:J11)</f>
        <v/>
      </c>
      <c r="K13" s="21">
        <f>SUM(K3:K11)</f>
        <v/>
      </c>
      <c r="L13" s="21">
        <f>SUM(L3:L11)</f>
        <v/>
      </c>
      <c r="M13" s="21">
        <f>SUM(M3:M11)</f>
        <v/>
      </c>
      <c r="N13" s="21">
        <f>SUM(N3:N11)</f>
        <v/>
      </c>
      <c r="O13" s="21">
        <f>SUM(O3:O11)</f>
        <v/>
      </c>
      <c r="P13" s="21">
        <f>SUM(P3:P11)</f>
        <v/>
      </c>
      <c r="Q13" s="21">
        <f>SUM(Q3:Q11)</f>
        <v/>
      </c>
      <c r="R13" s="21">
        <f>SUM(R3:R11)</f>
        <v/>
      </c>
      <c r="S13" s="21">
        <f>SUM(S3:S11)</f>
        <v/>
      </c>
      <c r="T13" s="22" t="n"/>
    </row>
  </sheetData>
  <mergeCells count="1">
    <mergeCell ref="A1:T1"/>
  </mergeCells>
  <conditionalFormatting sqref="T3:T11">
    <cfRule type="expression" priority="1" dxfId="0" stopIfTrue="1">
      <formula>T3="OK"</formula>
    </cfRule>
    <cfRule type="expression" priority="2" dxfId="1" stopIfTrue="1">
      <formula>T3="Prüfen"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36" customWidth="1" min="1" max="1"/>
    <col width="20" customWidth="1" min="2" max="2"/>
    <col width="38" customWidth="1" min="3" max="3"/>
    <col width="4" customWidth="1" min="4" max="4"/>
    <col width="24" customWidth="1" min="5" max="5"/>
    <col width="18" customWidth="1" min="6" max="6"/>
    <col width="18" customWidth="1" min="7" max="7"/>
  </cols>
  <sheetData>
    <row r="1" ht="22" customHeight="1">
      <c r="A1" s="1" t="inlineStr">
        <is>
          <t>Auswertung – AHV/IV/EO-Beitragsübersicht 2026</t>
        </is>
      </c>
      <c r="B1" s="35" t="n"/>
      <c r="C1" s="35" t="n"/>
      <c r="D1" s="35" t="n"/>
      <c r="E1" s="35" t="n"/>
      <c r="F1" s="35" t="n"/>
      <c r="G1" s="35" t="n"/>
      <c r="H1" s="36" t="n"/>
    </row>
    <row r="2"/>
    <row r="3">
      <c r="A3" s="2" t="inlineStr">
        <is>
          <t>Kennzahl</t>
        </is>
      </c>
      <c r="B3" s="2" t="inlineStr">
        <is>
          <t>Wert CHF / %</t>
        </is>
      </c>
      <c r="C3" s="2" t="inlineStr">
        <is>
          <t>Bemerkung</t>
        </is>
      </c>
      <c r="E3" s="23" t="inlineStr">
        <is>
          <t>AG-Kosten pro Mitarbeitende/r</t>
        </is>
      </c>
    </row>
    <row r="4">
      <c r="A4" s="5" t="inlineStr">
        <is>
          <t>Total Bruttolohn (Monat)</t>
        </is>
      </c>
      <c r="B4" s="24">
        <f>SUM(Berechnung!H3:H11)</f>
        <v/>
      </c>
      <c r="C4" s="5" t="inlineStr">
        <is>
          <t>Summe aller monatlichen Bruttolöhne</t>
        </is>
      </c>
      <c r="E4" s="2" t="inlineStr">
        <is>
          <t>Name</t>
        </is>
      </c>
      <c r="F4" s="2" t="inlineStr">
        <is>
          <t>Bruttolohn</t>
        </is>
      </c>
      <c r="G4" s="2" t="inlineStr">
        <is>
          <t>Total AG-Kosten</t>
        </is>
      </c>
    </row>
    <row r="5">
      <c r="A5" s="3" t="inlineStr">
        <is>
          <t>Total AHV/IV/EO AN CHF</t>
        </is>
      </c>
      <c r="B5" s="25">
        <f>SUM(Berechnung!K3:K11)</f>
        <v/>
      </c>
      <c r="C5" s="3" t="inlineStr">
        <is>
          <t>Arbeitnehmeranteil total</t>
        </is>
      </c>
      <c r="E5" s="3">
        <f>Berechnung!C3&amp;" "&amp;Berechnung!B3</f>
        <v/>
      </c>
      <c r="F5" s="16">
        <f>Berechnung!H3</f>
        <v/>
      </c>
      <c r="G5" s="16">
        <f>Berechnung!R3</f>
        <v/>
      </c>
    </row>
    <row r="6">
      <c r="A6" s="5" t="inlineStr">
        <is>
          <t>Total AHV/IV/EO AG CHF</t>
        </is>
      </c>
      <c r="B6" s="24">
        <f>SUM(Berechnung!L3:L11)</f>
        <v/>
      </c>
      <c r="C6" s="5" t="inlineStr">
        <is>
          <t>Arbeitgeberanteil total</t>
        </is>
      </c>
      <c r="E6" s="5">
        <f>Berechnung!C4&amp;" "&amp;Berechnung!B4</f>
        <v/>
      </c>
      <c r="F6" s="18">
        <f>Berechnung!H4</f>
        <v/>
      </c>
      <c r="G6" s="18">
        <f>Berechnung!R4</f>
        <v/>
      </c>
    </row>
    <row r="7">
      <c r="A7" s="3" t="inlineStr">
        <is>
          <t>Total ALV AN CHF</t>
        </is>
      </c>
      <c r="B7" s="25">
        <f>SUM(Berechnung!M3:M11)</f>
        <v/>
      </c>
      <c r="C7" s="3" t="inlineStr">
        <is>
          <t>ALV Arbeitnehmer</t>
        </is>
      </c>
      <c r="E7" s="3">
        <f>Berechnung!C5&amp;" "&amp;Berechnung!B5</f>
        <v/>
      </c>
      <c r="F7" s="16">
        <f>Berechnung!H5</f>
        <v/>
      </c>
      <c r="G7" s="16">
        <f>Berechnung!R5</f>
        <v/>
      </c>
    </row>
    <row r="8">
      <c r="A8" s="5" t="inlineStr">
        <is>
          <t>Total ALV AG CHF</t>
        </is>
      </c>
      <c r="B8" s="24">
        <f>SUM(Berechnung!N3:N11)</f>
        <v/>
      </c>
      <c r="C8" s="5" t="inlineStr">
        <is>
          <t>ALV Arbeitgeber</t>
        </is>
      </c>
      <c r="E8" s="5">
        <f>Berechnung!C6&amp;" "&amp;Berechnung!B6</f>
        <v/>
      </c>
      <c r="F8" s="18">
        <f>Berechnung!H6</f>
        <v/>
      </c>
      <c r="G8" s="18">
        <f>Berechnung!R6</f>
        <v/>
      </c>
    </row>
    <row r="9">
      <c r="A9" s="3" t="inlineStr">
        <is>
          <t>Total FAK AG CHF</t>
        </is>
      </c>
      <c r="B9" s="25">
        <f>SUM(Berechnung!O3:O11)</f>
        <v/>
      </c>
      <c r="C9" s="3" t="inlineStr">
        <is>
          <t>Familienausgleichskasse</t>
        </is>
      </c>
      <c r="E9" s="3">
        <f>Berechnung!C7&amp;" "&amp;Berechnung!B7</f>
        <v/>
      </c>
      <c r="F9" s="16">
        <f>Berechnung!H7</f>
        <v/>
      </c>
      <c r="G9" s="16">
        <f>Berechnung!R7</f>
        <v/>
      </c>
    </row>
    <row r="10">
      <c r="A10" s="5" t="inlineStr">
        <is>
          <t>Total Arbeitgeberkosten CHF</t>
        </is>
      </c>
      <c r="B10" s="24">
        <f>SUM(Berechnung!R3:R11)</f>
        <v/>
      </c>
      <c r="C10" s="5" t="inlineStr">
        <is>
          <t>Gesamtkosten Arbeitgeber</t>
        </is>
      </c>
      <c r="E10" s="5">
        <f>Berechnung!C8&amp;" "&amp;Berechnung!B8</f>
        <v/>
      </c>
      <c r="F10" s="18">
        <f>Berechnung!H8</f>
        <v/>
      </c>
      <c r="G10" s="18">
        <f>Berechnung!R8</f>
        <v/>
      </c>
    </row>
    <row r="11">
      <c r="A11" s="3" t="inlineStr">
        <is>
          <t>Durchschnittlicher Netto-Lohn CHF</t>
        </is>
      </c>
      <c r="B11" s="25">
        <f>IFERROR(AVERAGE(Berechnung!S3:S11),0)</f>
        <v/>
      </c>
      <c r="C11" s="3" t="inlineStr">
        <is>
          <t>Durchschnitt Nettolohn</t>
        </is>
      </c>
      <c r="E11" s="3">
        <f>Berechnung!C9&amp;" "&amp;Berechnung!B9</f>
        <v/>
      </c>
      <c r="F11" s="16">
        <f>Berechnung!H9</f>
        <v/>
      </c>
      <c r="G11" s="16">
        <f>Berechnung!R9</f>
        <v/>
      </c>
    </row>
    <row r="12">
      <c r="A12" s="5" t="inlineStr">
        <is>
          <t>Anzahl Mitarbeitende</t>
        </is>
      </c>
      <c r="B12" s="26">
        <f>COUNTA(Berechnung!A3:A11)</f>
        <v/>
      </c>
      <c r="C12" s="5" t="inlineStr">
        <is>
          <t>Anzahl erfasste Personen</t>
        </is>
      </c>
      <c r="E12" s="5">
        <f>Berechnung!C10&amp;" "&amp;Berechnung!B10</f>
        <v/>
      </c>
      <c r="F12" s="18">
        <f>Berechnung!H10</f>
        <v/>
      </c>
      <c r="G12" s="18">
        <f>Berechnung!R10</f>
        <v/>
      </c>
    </row>
    <row r="13">
      <c r="A13" s="3" t="inlineStr">
        <is>
          <t>Anzahl Status OK</t>
        </is>
      </c>
      <c r="B13" s="27">
        <f>COUNTIF(Berechnung!T3:T11,"OK")</f>
        <v/>
      </c>
      <c r="C13" s="3" t="inlineStr">
        <is>
          <t>Mitarbeitende mit Status OK</t>
        </is>
      </c>
      <c r="E13" s="3">
        <f>Berechnung!C11&amp;" "&amp;Berechnung!B11</f>
        <v/>
      </c>
      <c r="F13" s="16">
        <f>Berechnung!H11</f>
        <v/>
      </c>
      <c r="G13" s="16">
        <f>Berechnung!R11</f>
        <v/>
      </c>
    </row>
    <row r="14">
      <c r="A14" s="5" t="inlineStr">
        <is>
          <t>Durchschnitt Beschäftigungsgrad</t>
        </is>
      </c>
      <c r="B14" s="28">
        <f>IFERROR(AVERAGE(Berechnung!G3:G11),0)</f>
        <v/>
      </c>
      <c r="C14" s="5" t="inlineStr">
        <is>
          <t>Ø Beschäftigungsgrad</t>
        </is>
      </c>
    </row>
    <row r="15">
      <c r="A15" s="3" t="inlineStr">
        <is>
          <t>AHV-Anteil AN am Bruttolohn %</t>
        </is>
      </c>
      <c r="B15" s="29">
        <f>IFERROR(SUM(Berechnung!K3:K11)/SUM(Berechnung!H3:H11),0)</f>
        <v/>
      </c>
      <c r="C15" s="3" t="inlineStr">
        <is>
          <t>Prozentualer Anteil AN</t>
        </is>
      </c>
    </row>
    <row r="16">
      <c r="A16" s="5" t="inlineStr">
        <is>
          <t>AG-Kosten in % des Bruttolohns</t>
        </is>
      </c>
      <c r="B16" s="30">
        <f>IFERROR(SUM(Berechnung!R3:R11)/SUM(Berechnung!H3:H11),0)</f>
        <v/>
      </c>
      <c r="C16" s="5" t="inlineStr">
        <is>
          <t>AG-Mehrkosten in %</t>
        </is>
      </c>
    </row>
    <row r="17">
      <c r="A17" s="3" t="inlineStr">
        <is>
          <t>Warnung: Hohe Beiträge &gt; CHF 800</t>
        </is>
      </c>
      <c r="B17" s="27">
        <f>IF(SUM(Berechnung!K3:K11)&gt;800,"Prüfen","OK")</f>
        <v/>
      </c>
      <c r="C17" s="3" t="inlineStr">
        <is>
          <t>Kontrollfeld</t>
        </is>
      </c>
    </row>
    <row r="18"/>
    <row r="19"/>
    <row r="20">
      <c r="A20" s="23" t="inlineStr">
        <is>
          <t>Beitragssummen nach Kategorie</t>
        </is>
      </c>
    </row>
    <row r="21">
      <c r="A21" s="2" t="inlineStr">
        <is>
          <t>Kategorie</t>
        </is>
      </c>
      <c r="B21" s="2" t="inlineStr">
        <is>
          <t>Betrag CHF</t>
        </is>
      </c>
    </row>
    <row r="22">
      <c r="A22" s="5" t="inlineStr">
        <is>
          <t>AHV/IV/EO AN</t>
        </is>
      </c>
      <c r="B22" s="24">
        <f>SUM(Berechnung!K3:K11)</f>
        <v/>
      </c>
    </row>
    <row r="23">
      <c r="A23" s="3" t="inlineStr">
        <is>
          <t>AHV/IV/EO AG</t>
        </is>
      </c>
      <c r="B23" s="25">
        <f>SUM(Berechnung!L3:L11)</f>
        <v/>
      </c>
    </row>
    <row r="24">
      <c r="A24" s="5" t="inlineStr">
        <is>
          <t>ALV AN</t>
        </is>
      </c>
      <c r="B24" s="24">
        <f>SUM(Berechnung!M3:M11)</f>
        <v/>
      </c>
    </row>
    <row r="25">
      <c r="A25" s="3" t="inlineStr">
        <is>
          <t>ALV AG</t>
        </is>
      </c>
      <c r="B25" s="25">
        <f>SUM(Berechnung!N3:N11)</f>
        <v/>
      </c>
    </row>
    <row r="26">
      <c r="A26" s="5" t="inlineStr">
        <is>
          <t>FAK AG</t>
        </is>
      </c>
      <c r="B26" s="24">
        <f>SUM(Berechnung!O3:O11)</f>
        <v/>
      </c>
    </row>
    <row r="27">
      <c r="A27" s="3" t="inlineStr">
        <is>
          <t>Quellensteuer AN</t>
        </is>
      </c>
      <c r="B27" s="25">
        <f>SUM(Berechnung!P3:P11)</f>
        <v/>
      </c>
    </row>
  </sheetData>
  <mergeCells count="1">
    <mergeCell ref="A1:H1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34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 ht="22" customHeight="1">
      <c r="A1" s="1" t="inlineStr">
        <is>
          <t>Hinweise &amp; Anleitung – AHV/IV/EO-Beitragsberechnung</t>
        </is>
      </c>
      <c r="B1" s="35" t="n"/>
      <c r="C1" s="35" t="n"/>
      <c r="D1" s="36" t="n"/>
    </row>
    <row r="2"/>
    <row r="3" ht="16" customHeight="1">
      <c r="A3" s="31" t="inlineStr">
        <is>
          <t>1. Bedienung in 3 Schritten</t>
        </is>
      </c>
    </row>
    <row r="4" ht="16" customHeight="1">
      <c r="A4" s="32" t="inlineStr">
        <is>
          <t>Schritt 1:</t>
        </is>
      </c>
    </row>
    <row r="5" ht="30" customHeight="1">
      <c r="A5" s="33" t="inlineStr">
        <is>
          <t>Öffnen Sie das Blatt «Eingaben» und prüfen Sie die aktuellen Beitragssätze. Die Standardwerte entsprechen den AHV/IV/EO-Sätzen 2026 (AN: 5.3%, AG: 5.3%, ALV: je 1.1%, FAK: 1.8%). Passen Sie diese bei Bedarf an.</t>
        </is>
      </c>
    </row>
    <row r="6" ht="16" customHeight="1">
      <c r="A6" s="32" t="inlineStr">
        <is>
          <t>Schritt 2:</t>
        </is>
      </c>
    </row>
    <row r="7" ht="30" customHeight="1">
      <c r="A7" s="33" t="inlineStr">
        <is>
          <t>Wechseln Sie zum Blatt «Berechnung». Erfassen Sie für jeden Mitarbeitenden die gelb markierten Felder: Beschäftigungsgrad und Bruttolohn monatlich. Alle Beitragsberechnungen erfolgen automatisch.</t>
        </is>
      </c>
    </row>
    <row r="8" ht="16" customHeight="1">
      <c r="A8" s="32" t="inlineStr">
        <is>
          <t>Schritt 3:</t>
        </is>
      </c>
    </row>
    <row r="9" ht="30" customHeight="1">
      <c r="A9" s="33" t="inlineStr">
        <is>
          <t>Kontrollieren Sie das Blatt «Auswertung» für eine Gesamtübersicht inkl. Diagramme und Kennzahlen.</t>
        </is>
      </c>
    </row>
    <row r="10"/>
    <row r="11" ht="16" customHeight="1">
      <c r="A11" s="31" t="inlineStr">
        <is>
          <t>2. Berechnungslogik</t>
        </is>
      </c>
    </row>
    <row r="12" ht="16" customHeight="1">
      <c r="A12" s="32" t="inlineStr">
        <is>
          <t>AHV-pflichtiger Lohn:</t>
        </is>
      </c>
    </row>
    <row r="13" ht="30" customHeight="1">
      <c r="A13" s="33" t="inlineStr">
        <is>
          <t>Grundsätzlich gilt der gesamte Bruttolohn als AHV-pflichtiger Lohn (massgebender Lohn). Ausnahmen: Leistungen aus Vorsorgeplänen, bestimmte Spesenvergütungen. Unterhalb des Mindestlohns von CHF 2'300/Monat (Haushalt) sind Arbeitnehmende von der AHV-Beitragspflicht befreit.</t>
        </is>
      </c>
    </row>
    <row r="14" ht="16" customHeight="1">
      <c r="A14" s="32" t="inlineStr">
        <is>
          <t>AHV/IV/EO:</t>
        </is>
      </c>
    </row>
    <row r="15" ht="30" customHeight="1">
      <c r="A15" s="33" t="inlineStr">
        <is>
          <t>AN und AG tragen je 5.3% = total 10.6%. Der Arbeitgeber ist verpflichtet, den AN-Anteil vom Lohn abzuziehen und zusammen mit dem AG-Anteil an die zuständige Ausgleichskasse abzuführen.</t>
        </is>
      </c>
    </row>
    <row r="16" ht="16" customHeight="1">
      <c r="A16" s="32" t="inlineStr">
        <is>
          <t>ALV (Arbeitslosenversicherung):</t>
        </is>
      </c>
    </row>
    <row r="17" ht="30" customHeight="1">
      <c r="A17" s="33" t="inlineStr">
        <is>
          <t>AN und AG je 1.1% auf Lohnteile bis CHF 148'200/Jahr (Stand 2026). Auf den übersteigenden Lohnanteil gilt ein Solidaritätsbeitrag von 0.5% (nur AN, nicht AG). In dieser Vorlage wird der Basissatz verwendet.</t>
        </is>
      </c>
    </row>
    <row r="18" ht="16" customHeight="1">
      <c r="A18" s="32" t="inlineStr">
        <is>
          <t>FAK (Familienausgleichskasse):</t>
        </is>
      </c>
    </row>
    <row r="19" ht="30" customHeight="1">
      <c r="A19" s="33" t="inlineStr">
        <is>
          <t>Der FAK-Satz ist kantonsabhängig und wird ausschliesslich vom Arbeitgeber entrichtet. Richtwert in dieser Vorlage: 1.8%. Bitte bei der zuständigen kantonalen Ausgleichskasse nachfragen.</t>
        </is>
      </c>
    </row>
    <row r="20"/>
    <row r="21" ht="16" customHeight="1">
      <c r="A21" s="31" t="inlineStr">
        <is>
          <t>3. Weitere Sozialversicherungen (informativ)</t>
        </is>
      </c>
    </row>
    <row r="22" ht="16" customHeight="1">
      <c r="A22" s="32" t="inlineStr">
        <is>
          <t>BVG (Berufliche Vorsorge):</t>
        </is>
      </c>
    </row>
    <row r="23" ht="30" customHeight="1">
      <c r="A23" s="33" t="inlineStr">
        <is>
          <t>Der BVG-Beitrag (2. Säule) ist nicht in der Grundberechnung enthalten. Er ist individuell nach dem jeweiligen Vorsorgeplan und Alter festzulegen. AG trägt mindestens die Hälfte des Beitrags.</t>
        </is>
      </c>
    </row>
    <row r="24" ht="16" customHeight="1">
      <c r="A24" s="32" t="inlineStr">
        <is>
          <t>UVG (Unfallversicherung):</t>
        </is>
      </c>
    </row>
    <row r="25" ht="30" customHeight="1">
      <c r="A25" s="33" t="inlineStr">
        <is>
          <t>Berufsunfälle: Prämie vom Arbeitgeber. Nichtberufsunfälle (NBU): Prämie vom Arbeitnehmer (sofern &gt;=8h/Woche). Sätze je nach Branche und SUVA/Privatversicherer.</t>
        </is>
      </c>
    </row>
    <row r="26" ht="16" customHeight="1">
      <c r="A26" s="32" t="inlineStr">
        <is>
          <t>Quellensteuer:</t>
        </is>
      </c>
    </row>
    <row r="27" ht="30" customHeight="1">
      <c r="A27" s="33" t="inlineStr">
        <is>
          <t>Für Mitarbeitende ohne Niederlassungsbewilligung (C-Ausweis) in der Schweiz. Satz variiert nach Kanton, Lohn, Zivilstand, Kinder. Im Blatt «Eingaben» Satz für QST hinterlegen.</t>
        </is>
      </c>
    </row>
    <row r="28"/>
    <row r="29" ht="16" customHeight="1">
      <c r="A29" s="31" t="inlineStr">
        <is>
          <t>4. Rechtlicher Hinweis</t>
        </is>
      </c>
    </row>
    <row r="30" ht="30" customHeight="1">
      <c r="A30" s="34" t="inlineStr">
        <is>
          <t>Diese Vorlage dient ausschliesslich zu Informations- und Planungszwecken. Die berechneten Werte ersetzen keine professionelle Rechts- oder Steuerberatung. Die Beitragssätze sind jährlich bei der zuständigen AHV-Ausgleichskasse und der ESTV (Eidgenössische Steuerverwaltung) zu prüfen. Stand der Sätze: 2026.</t>
        </is>
      </c>
    </row>
    <row r="31"/>
    <row r="32" ht="16" customHeight="1">
      <c r="A32" s="31" t="inlineStr">
        <is>
          <t>5. Kontakt / Quellen</t>
        </is>
      </c>
    </row>
    <row r="33" ht="30" customHeight="1">
      <c r="A33" s="33" t="inlineStr">
        <is>
          <t>AHV/IV/EO: www.ahv-iv.ch | ESTV: www.estv.admin.ch | Sozialversicherungen Schweiz: www.bsv.admin.ch</t>
        </is>
      </c>
    </row>
    <row r="34" ht="30" customHeight="1">
      <c r="A34" s="33" t="inlineStr">
        <is>
          <t>UID-Nummer Muster: CHE-123.456.789 MWST | Ausgleichskasse Zürich: ZH-Ausgleichskasse.ch</t>
        </is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2026-06-22T05:48:31Z</dcterms:created>
  <dcterms:modified xmlns:dcterms="http://purl.org/dc/terms/" xmlns:xsi="http://www.w3.org/2001/XMLSchema-instance" xsi:type="dcterms:W3CDTF">2026-06-22T05:48:31Z</dcterms:modified>
</cp:coreProperties>
</file>