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3. Monatsloh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CHF #'##0.00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9" fontId="3" fillId="3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2" fillId="6" borderId="1" pivotButton="0" quotePrefix="0" xfId="0"/>
    <xf numFmtId="165" fontId="2" fillId="6" borderId="1" pivotButton="0" quotePrefix="0" xfId="0"/>
    <xf numFmtId="0" fontId="1" fillId="0" borderId="0" pivotButton="0" quotePrefix="0" xfId="0"/>
    <xf numFmtId="0" fontId="3" fillId="4" borderId="1" pivotButton="0" quotePrefix="0" xfId="0"/>
    <xf numFmtId="165" fontId="4" fillId="4" borderId="1" pivotButton="0" quotePrefix="0" xfId="0"/>
    <xf numFmtId="0" fontId="3" fillId="5" borderId="1" pivotButton="0" quotePrefix="0" xfId="0"/>
    <xf numFmtId="165" fontId="4" fillId="5" borderId="1" pivotButton="0" quotePrefix="0" xfId="0"/>
    <xf numFmtId="9" fontId="4" fillId="5" borderId="1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165" fontId="0" fillId="0" borderId="1" pivotButton="0" quotePrefix="0" xfId="0"/>
    <xf numFmtId="0" fontId="4" fillId="4" borderId="1" applyAlignment="1" pivotButton="0" quotePrefix="0" xfId="0">
      <alignment vertical="top"/>
    </xf>
    <xf numFmtId="0" fontId="3" fillId="4" borderId="1" applyAlignment="1" pivotButton="0" quotePrefix="0" xfId="0">
      <alignment horizontal="left" vertical="center" wrapText="1"/>
    </xf>
    <xf numFmtId="0" fontId="4" fillId="4" borderId="1" pivotButton="0" quotePrefix="0" xfId="0"/>
    <xf numFmtId="0" fontId="4" fillId="5" borderId="1" pivotButton="0" quotePrefix="0" xfId="0"/>
    <xf numFmtId="0" fontId="3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Anteiliger 13. Monatslohn pro Mitarbeitende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'Dashboard'!$A$14:$A$22</f>
            </numRef>
          </cat>
          <val>
            <numRef>
              <f>'Dashboard'!$B$14:$B$22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Mitarbeitende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Mitarbeitende nach Abteilung</a:t>
            </a:r>
          </a:p>
        </rich>
      </tx>
    </title>
    <plotArea>
      <pieChart>
        <varyColors val="1"/>
        <ser>
          <idx val="0"/>
          <order val="0"/>
          <tx>
            <strRef>
              <f>'Dashboard'!B25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'Dashboard'!$A$26:$A$32</f>
            </numRef>
          </cat>
          <val>
            <numRef>
              <f>'Dashboard'!$B$26:$B$32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50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2" customWidth="1" min="3" max="3"/>
    <col width="14" customWidth="1" min="4" max="4"/>
    <col width="14" customWidth="1" min="5" max="5"/>
    <col width="14" customWidth="1" min="6" max="6"/>
    <col width="15" customWidth="1" min="7" max="7"/>
    <col width="13" customWidth="1" min="8" max="8"/>
    <col width="13" customWidth="1" min="9" max="9"/>
    <col width="20" customWidth="1" min="10" max="10"/>
    <col width="17" customWidth="1" min="11" max="11"/>
    <col width="18" customWidth="1" min="12" max="12"/>
    <col width="13" customWidth="1" min="13" max="13"/>
  </cols>
  <sheetData>
    <row r="1" ht="26" customHeight="1">
      <c r="A1" s="1" t="inlineStr">
        <is>
          <t>Berechnung 13. Monatslohn anteilig - Personalwesen 2026</t>
        </is>
      </c>
    </row>
    <row r="2"/>
    <row r="3" ht="34" customHeight="1">
      <c r="A3" s="2" t="inlineStr">
        <is>
          <t>Nr.</t>
        </is>
      </c>
      <c r="B3" s="2" t="inlineStr">
        <is>
          <t>Name</t>
        </is>
      </c>
      <c r="C3" s="2" t="inlineStr">
        <is>
          <t>Vorname</t>
        </is>
      </c>
      <c r="D3" s="2" t="inlineStr">
        <is>
          <t>Abteilung</t>
        </is>
      </c>
      <c r="E3" s="2" t="inlineStr">
        <is>
          <t>Eintrittsdatum</t>
        </is>
      </c>
      <c r="F3" s="2" t="inlineStr">
        <is>
          <t>Austrittsdatum</t>
        </is>
      </c>
      <c r="G3" s="2" t="inlineStr">
        <is>
          <t>Monatslohn (CHF)</t>
        </is>
      </c>
      <c r="H3" s="2" t="inlineStr">
        <is>
          <t>Beschäftigungsgrad (%)</t>
        </is>
      </c>
      <c r="I3" s="2" t="inlineStr">
        <is>
          <t>Beschäftigungs-
monate 2026</t>
        </is>
      </c>
      <c r="J3" s="2" t="inlineStr">
        <is>
          <t>Anteiliger 13. Monatslohn (CHF)</t>
        </is>
      </c>
      <c r="K3" s="2" t="inlineStr">
        <is>
          <t>Bereits ausbezahlt (CHF)</t>
        </is>
      </c>
      <c r="L3" s="2" t="inlineStr">
        <is>
          <t>Restzahlung Dezember (CHF)</t>
        </is>
      </c>
      <c r="M3" s="2" t="inlineStr">
        <is>
          <t>Status</t>
        </is>
      </c>
    </row>
    <row r="4">
      <c r="A4" s="3" t="n">
        <v>1</v>
      </c>
      <c r="B4" s="4" t="inlineStr">
        <is>
          <t>Meier</t>
        </is>
      </c>
      <c r="C4" s="4" t="inlineStr">
        <is>
          <t>Andrea</t>
        </is>
      </c>
      <c r="D4" s="3" t="inlineStr">
        <is>
          <t>Verkauf</t>
        </is>
      </c>
      <c r="E4" s="5" t="inlineStr">
        <is>
          <t>15.01.2026</t>
        </is>
      </c>
      <c r="F4" s="5" t="n"/>
      <c r="G4" s="6" t="n">
        <v>6800</v>
      </c>
      <c r="H4" s="7" t="n">
        <v>1</v>
      </c>
      <c r="I4" s="3">
        <f>IF(YEAR(E4)=2026,MONTH(E4),1)*0+MIN(12,IF(AND(F4&lt;&gt;"",YEAR(F4)=2026),MONTH(F4),12)-IF(YEAR(E4)=2026,MONTH(E4),1)+1)</f>
        <v/>
      </c>
      <c r="J4" s="8">
        <f>ROUND(G4*H4*(I4/12),2)</f>
        <v/>
      </c>
      <c r="K4" s="6" t="n">
        <v>6000</v>
      </c>
      <c r="L4" s="8">
        <f>ROUND(J4-K4,2)</f>
        <v/>
      </c>
      <c r="M4" s="3" t="inlineStr">
        <is>
          <t>Aktiv</t>
        </is>
      </c>
    </row>
    <row r="5">
      <c r="A5" s="9" t="n">
        <v>2</v>
      </c>
      <c r="B5" s="10" t="inlineStr">
        <is>
          <t>Steiner</t>
        </is>
      </c>
      <c r="C5" s="10" t="inlineStr">
        <is>
          <t>Markus</t>
        </is>
      </c>
      <c r="D5" s="9" t="inlineStr">
        <is>
          <t>IT</t>
        </is>
      </c>
      <c r="E5" s="5" t="inlineStr">
        <is>
          <t>01.03.2026</t>
        </is>
      </c>
      <c r="F5" s="5" t="n"/>
      <c r="G5" s="6" t="n">
        <v>8200</v>
      </c>
      <c r="H5" s="7" t="n">
        <v>1</v>
      </c>
      <c r="I5" s="9">
        <f>IF(YEAR(E5)=2026,MONTH(E5),1)*0+MIN(12,IF(AND(F5&lt;&gt;"",YEAR(F5)=2026),MONTH(F5),12)-IF(YEAR(E5)=2026,MONTH(E5),1)+1)</f>
        <v/>
      </c>
      <c r="J5" s="11">
        <f>ROUND(G5*H5*(I5/12),2)</f>
        <v/>
      </c>
      <c r="K5" s="6" t="n">
        <v>4500</v>
      </c>
      <c r="L5" s="11">
        <f>ROUND(J5-K5,2)</f>
        <v/>
      </c>
      <c r="M5" s="9" t="inlineStr">
        <is>
          <t>Aktiv</t>
        </is>
      </c>
    </row>
    <row r="6">
      <c r="A6" s="3" t="n">
        <v>3</v>
      </c>
      <c r="B6" s="4" t="inlineStr">
        <is>
          <t>Widmer</t>
        </is>
      </c>
      <c r="C6" s="4" t="inlineStr">
        <is>
          <t>Sandra</t>
        </is>
      </c>
      <c r="D6" s="3" t="inlineStr">
        <is>
          <t>Buchhaltung</t>
        </is>
      </c>
      <c r="E6" s="5" t="inlineStr">
        <is>
          <t>01.01.2026</t>
        </is>
      </c>
      <c r="F6" s="5" t="inlineStr">
        <is>
          <t>30.09.2026</t>
        </is>
      </c>
      <c r="G6" s="6" t="n">
        <v>7100</v>
      </c>
      <c r="H6" s="7" t="n">
        <v>0.8</v>
      </c>
      <c r="I6" s="3">
        <f>IF(YEAR(E6)=2026,MONTH(E6),1)*0+MIN(12,IF(AND(F6&lt;&gt;"",YEAR(F6)=2026),MONTH(F6),12)-IF(YEAR(E6)=2026,MONTH(E6),1)+1)</f>
        <v/>
      </c>
      <c r="J6" s="8">
        <f>ROUND(G6*H6*(I6/12),2)</f>
        <v/>
      </c>
      <c r="K6" s="6" t="n">
        <v>5300</v>
      </c>
      <c r="L6" s="8">
        <f>ROUND(J6-K6,2)</f>
        <v/>
      </c>
      <c r="M6" s="3" t="inlineStr">
        <is>
          <t>Ausgetreten</t>
        </is>
      </c>
    </row>
    <row r="7">
      <c r="A7" s="9" t="n">
        <v>4</v>
      </c>
      <c r="B7" s="10" t="inlineStr">
        <is>
          <t>Brunner</t>
        </is>
      </c>
      <c r="C7" s="10" t="inlineStr">
        <is>
          <t>Thomas</t>
        </is>
      </c>
      <c r="D7" s="9" t="inlineStr">
        <is>
          <t>Produktion</t>
        </is>
      </c>
      <c r="E7" s="5" t="inlineStr">
        <is>
          <t>01.01.2026</t>
        </is>
      </c>
      <c r="F7" s="5" t="n"/>
      <c r="G7" s="6" t="n">
        <v>6100</v>
      </c>
      <c r="H7" s="7" t="n">
        <v>1</v>
      </c>
      <c r="I7" s="9">
        <f>IF(YEAR(E7)=2026,MONTH(E7),1)*0+MIN(12,IF(AND(F7&lt;&gt;"",YEAR(F7)=2026),MONTH(F7),12)-IF(YEAR(E7)=2026,MONTH(E7),1)+1)</f>
        <v/>
      </c>
      <c r="J7" s="11">
        <f>ROUND(G7*H7*(I7/12),2)</f>
        <v/>
      </c>
      <c r="K7" s="6" t="n">
        <v>5600</v>
      </c>
      <c r="L7" s="11">
        <f>ROUND(J7-K7,2)</f>
        <v/>
      </c>
      <c r="M7" s="9" t="inlineStr">
        <is>
          <t>Aktiv</t>
        </is>
      </c>
    </row>
    <row r="8">
      <c r="A8" s="3" t="n">
        <v>5</v>
      </c>
      <c r="B8" s="4" t="inlineStr">
        <is>
          <t>Gerber</t>
        </is>
      </c>
      <c r="C8" s="4" t="inlineStr">
        <is>
          <t>Nicole</t>
        </is>
      </c>
      <c r="D8" s="3" t="inlineStr">
        <is>
          <t>Verkauf</t>
        </is>
      </c>
      <c r="E8" s="5" t="inlineStr">
        <is>
          <t>01.06.2026</t>
        </is>
      </c>
      <c r="F8" s="5" t="n"/>
      <c r="G8" s="6" t="n">
        <v>6500</v>
      </c>
      <c r="H8" s="7" t="n">
        <v>0.6</v>
      </c>
      <c r="I8" s="3">
        <f>IF(YEAR(E8)=2026,MONTH(E8),1)*0+MIN(12,IF(AND(F8&lt;&gt;"",YEAR(F8)=2026),MONTH(F8),12)-IF(YEAR(E8)=2026,MONTH(E8),1)+1)</f>
        <v/>
      </c>
      <c r="J8" s="8">
        <f>ROUND(G8*H8*(I8/12),2)</f>
        <v/>
      </c>
      <c r="K8" s="6" t="n">
        <v>2800</v>
      </c>
      <c r="L8" s="8">
        <f>ROUND(J8-K8,2)</f>
        <v/>
      </c>
      <c r="M8" s="3" t="inlineStr">
        <is>
          <t>Aktiv</t>
        </is>
      </c>
    </row>
    <row r="9">
      <c r="A9" s="9" t="n">
        <v>6</v>
      </c>
      <c r="B9" s="10" t="inlineStr">
        <is>
          <t>Baumann</t>
        </is>
      </c>
      <c r="C9" s="10" t="inlineStr">
        <is>
          <t>Stefan</t>
        </is>
      </c>
      <c r="D9" s="9" t="inlineStr">
        <is>
          <t>Logistik</t>
        </is>
      </c>
      <c r="E9" s="5" t="inlineStr">
        <is>
          <t>01.01.2026</t>
        </is>
      </c>
      <c r="F9" s="5" t="inlineStr">
        <is>
          <t>31.05.2026</t>
        </is>
      </c>
      <c r="G9" s="6" t="n">
        <v>5900</v>
      </c>
      <c r="H9" s="7" t="n">
        <v>1</v>
      </c>
      <c r="I9" s="9">
        <f>IF(YEAR(E9)=2026,MONTH(E9),1)*0+MIN(12,IF(AND(F9&lt;&gt;"",YEAR(F9)=2026),MONTH(F9),12)-IF(YEAR(E9)=2026,MONTH(E9),1)+1)</f>
        <v/>
      </c>
      <c r="J9" s="11">
        <f>ROUND(G9*H9*(I9/12),2)</f>
        <v/>
      </c>
      <c r="K9" s="6" t="n">
        <v>2400</v>
      </c>
      <c r="L9" s="11">
        <f>ROUND(J9-K9,2)</f>
        <v/>
      </c>
      <c r="M9" s="9" t="inlineStr">
        <is>
          <t>Ausgetreten</t>
        </is>
      </c>
    </row>
    <row r="10">
      <c r="A10" s="3" t="n">
        <v>7</v>
      </c>
      <c r="B10" s="4" t="inlineStr">
        <is>
          <t>Frei</t>
        </is>
      </c>
      <c r="C10" s="4" t="inlineStr">
        <is>
          <t>Claudia</t>
        </is>
      </c>
      <c r="D10" s="3" t="inlineStr">
        <is>
          <t>HR</t>
        </is>
      </c>
      <c r="E10" s="5" t="inlineStr">
        <is>
          <t>01.01.2026</t>
        </is>
      </c>
      <c r="F10" s="5" t="n"/>
      <c r="G10" s="6" t="n">
        <v>7400</v>
      </c>
      <c r="H10" s="7" t="n">
        <v>1</v>
      </c>
      <c r="I10" s="3">
        <f>IF(YEAR(E10)=2026,MONTH(E10),1)*0+MIN(12,IF(AND(F10&lt;&gt;"",YEAR(F10)=2026),MONTH(F10),12)-IF(YEAR(E10)=2026,MONTH(E10),1)+1)</f>
        <v/>
      </c>
      <c r="J10" s="8">
        <f>ROUND(G10*H10*(I10/12),2)</f>
        <v/>
      </c>
      <c r="K10" s="6" t="n">
        <v>6700</v>
      </c>
      <c r="L10" s="8">
        <f>ROUND(J10-K10,2)</f>
        <v/>
      </c>
      <c r="M10" s="3" t="inlineStr">
        <is>
          <t>Aktiv</t>
        </is>
      </c>
    </row>
    <row r="11">
      <c r="A11" s="9" t="n">
        <v>8</v>
      </c>
      <c r="B11" s="10" t="inlineStr">
        <is>
          <t>Zimmermann</t>
        </is>
      </c>
      <c r="C11" s="10" t="inlineStr">
        <is>
          <t>Reto</t>
        </is>
      </c>
      <c r="D11" s="9" t="inlineStr">
        <is>
          <t>IT</t>
        </is>
      </c>
      <c r="E11" s="5" t="inlineStr">
        <is>
          <t>01.04.2026</t>
        </is>
      </c>
      <c r="F11" s="5" t="n"/>
      <c r="G11" s="6" t="n">
        <v>8900</v>
      </c>
      <c r="H11" s="7" t="n">
        <v>1</v>
      </c>
      <c r="I11" s="9">
        <f>IF(YEAR(E11)=2026,MONTH(E11),1)*0+MIN(12,IF(AND(F11&lt;&gt;"",YEAR(F11)=2026),MONTH(F11),12)-IF(YEAR(E11)=2026,MONTH(E11),1)+1)</f>
        <v/>
      </c>
      <c r="J11" s="11">
        <f>ROUND(G11*H11*(I11/12),2)</f>
        <v/>
      </c>
      <c r="K11" s="6" t="n">
        <v>3900</v>
      </c>
      <c r="L11" s="11">
        <f>ROUND(J11-K11,2)</f>
        <v/>
      </c>
      <c r="M11" s="9" t="inlineStr">
        <is>
          <t>Aktiv</t>
        </is>
      </c>
    </row>
    <row r="12">
      <c r="A12" s="3" t="n">
        <v>9</v>
      </c>
      <c r="B12" s="4" t="inlineStr">
        <is>
          <t>Keller</t>
        </is>
      </c>
      <c r="C12" s="4" t="inlineStr">
        <is>
          <t>Monika</t>
        </is>
      </c>
      <c r="D12" s="3" t="inlineStr">
        <is>
          <t>Marketing</t>
        </is>
      </c>
      <c r="E12" s="5" t="inlineStr">
        <is>
          <t>01.01.2026</t>
        </is>
      </c>
      <c r="F12" s="5" t="n"/>
      <c r="G12" s="6" t="n">
        <v>6300</v>
      </c>
      <c r="H12" s="7" t="n">
        <v>0.5</v>
      </c>
      <c r="I12" s="3">
        <f>IF(YEAR(E12)=2026,MONTH(E12),1)*0+MIN(12,IF(AND(F12&lt;&gt;"",YEAR(F12)=2026),MONTH(F12),12)-IF(YEAR(E12)=2026,MONTH(E12),1)+1)</f>
        <v/>
      </c>
      <c r="J12" s="8">
        <f>ROUND(G12*H12*(I12/12),2)</f>
        <v/>
      </c>
      <c r="K12" s="6" t="n">
        <v>5700</v>
      </c>
      <c r="L12" s="8">
        <f>ROUND(J12-K12,2)</f>
        <v/>
      </c>
      <c r="M12" s="3" t="inlineStr">
        <is>
          <t>Aktiv</t>
        </is>
      </c>
    </row>
    <row r="13">
      <c r="A13" s="12" t="inlineStr">
        <is>
          <t>Total</t>
        </is>
      </c>
      <c r="B13" s="29" t="n"/>
      <c r="C13" s="29" t="n"/>
      <c r="D13" s="29" t="n"/>
      <c r="E13" s="29" t="n"/>
      <c r="F13" s="30" t="n"/>
      <c r="G13" s="14">
        <f>SUM(G4:G12)</f>
        <v/>
      </c>
      <c r="H13" s="13" t="n"/>
      <c r="I13" s="13" t="n"/>
      <c r="J13" s="14">
        <f>SUM(J4:J12)</f>
        <v/>
      </c>
      <c r="K13" s="14">
        <f>SUM(K4:K12)</f>
        <v/>
      </c>
      <c r="L13" s="14">
        <f>SUM(L4:L12)</f>
        <v/>
      </c>
      <c r="M13" s="13" t="n"/>
    </row>
  </sheetData>
  <mergeCells count="2">
    <mergeCell ref="A1:M1"/>
    <mergeCell ref="A13:F13"/>
  </mergeCells>
  <conditionalFormatting sqref="L4:L12">
    <cfRule type="expression" priority="1" dxfId="0" stopIfTrue="1">
      <formula>L4&lt;0</formula>
    </cfRule>
    <cfRule type="expression" priority="2" dxfId="1" stopIfTrue="1">
      <formula>L4&gt;=0</formula>
    </cfRule>
  </conditionalFormatting>
  <dataValidations count="2">
    <dataValidation sqref="M4:M12" showErrorMessage="1" showInputMessage="1" allowBlank="1" type="list">
      <formula1>"Aktiv,Ausgetreten"</formula1>
    </dataValidation>
    <dataValidation sqref="H4:H12" showErrorMessage="1" showInputMessage="1" allowBlank="1" type="decimal" operator="between">
      <formula1>0</formula1>
      <formula2>1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</cols>
  <sheetData>
    <row r="1" ht="24" customHeight="1">
      <c r="A1" s="15" t="inlineStr">
        <is>
          <t>Dashboard - 13. Monatslohn 2026</t>
        </is>
      </c>
    </row>
    <row r="2"/>
    <row r="3">
      <c r="A3" s="12" t="inlineStr">
        <is>
          <t>Kennzahl</t>
        </is>
      </c>
      <c r="B3" s="12" t="inlineStr">
        <is>
          <t>Wert</t>
        </is>
      </c>
    </row>
    <row r="4">
      <c r="A4" s="16" t="inlineStr">
        <is>
          <t>Anzahl Mitarbeitende</t>
        </is>
      </c>
      <c r="B4" s="17">
        <f>COUNTA('13. Monatslohn'!B4:B12)</f>
        <v/>
      </c>
    </row>
    <row r="5">
      <c r="A5" s="18" t="inlineStr">
        <is>
          <t>Total Monatslohn (CHF)</t>
        </is>
      </c>
      <c r="B5" s="19">
        <f>'13. Monatslohn'!G13</f>
        <v/>
      </c>
    </row>
    <row r="6">
      <c r="A6" s="16" t="inlineStr">
        <is>
          <t>Total anteiliger 13. Monatslohn (CHF)</t>
        </is>
      </c>
      <c r="B6" s="17">
        <f>'13. Monatslohn'!J13</f>
        <v/>
      </c>
    </row>
    <row r="7">
      <c r="A7" s="18" t="inlineStr">
        <is>
          <t>Total bereits ausbezahlt (CHF)</t>
        </is>
      </c>
      <c r="B7" s="19">
        <f>'13. Monatslohn'!K13</f>
        <v/>
      </c>
    </row>
    <row r="8">
      <c r="A8" s="16" t="inlineStr">
        <is>
          <t>Total Restzahlung Dezember (CHF)</t>
        </is>
      </c>
      <c r="B8" s="17">
        <f>'13. Monatslohn'!L13</f>
        <v/>
      </c>
    </row>
    <row r="9">
      <c r="A9" s="18" t="inlineStr">
        <is>
          <t>Durchschnittlicher Beschäftigungsgrad</t>
        </is>
      </c>
      <c r="B9" s="20">
        <f>AVERAGE('13. Monatslohn'!H4:H12)</f>
        <v/>
      </c>
    </row>
    <row r="10">
      <c r="A10" s="16" t="inlineStr">
        <is>
          <t>Anzahl Ausgetretene</t>
        </is>
      </c>
      <c r="B10" s="17">
        <f>COUNTIF('13. Monatslohn'!M4:M12,"Ausgetreten")</f>
        <v/>
      </c>
    </row>
    <row r="11"/>
    <row r="12"/>
    <row r="13">
      <c r="A13" s="21" t="inlineStr">
        <is>
          <t>Name</t>
        </is>
      </c>
      <c r="B13" s="21" t="inlineStr">
        <is>
          <t>Anteiliger 13. Monatslohn</t>
        </is>
      </c>
    </row>
    <row r="14">
      <c r="A14" s="22">
        <f>'13. Monatslohn'!B4</f>
        <v/>
      </c>
      <c r="B14" s="23">
        <f>'13. Monatslohn'!J4</f>
        <v/>
      </c>
    </row>
    <row r="15">
      <c r="A15" s="22">
        <f>'13. Monatslohn'!B5</f>
        <v/>
      </c>
      <c r="B15" s="23">
        <f>'13. Monatslohn'!J5</f>
        <v/>
      </c>
    </row>
    <row r="16">
      <c r="A16" s="22">
        <f>'13. Monatslohn'!B6</f>
        <v/>
      </c>
      <c r="B16" s="23">
        <f>'13. Monatslohn'!J6</f>
        <v/>
      </c>
    </row>
    <row r="17">
      <c r="A17" s="22">
        <f>'13. Monatslohn'!B7</f>
        <v/>
      </c>
      <c r="B17" s="23">
        <f>'13. Monatslohn'!J7</f>
        <v/>
      </c>
    </row>
    <row r="18">
      <c r="A18" s="22">
        <f>'13. Monatslohn'!B8</f>
        <v/>
      </c>
      <c r="B18" s="23">
        <f>'13. Monatslohn'!J8</f>
        <v/>
      </c>
    </row>
    <row r="19">
      <c r="A19" s="22">
        <f>'13. Monatslohn'!B9</f>
        <v/>
      </c>
      <c r="B19" s="23">
        <f>'13. Monatslohn'!J9</f>
        <v/>
      </c>
    </row>
    <row r="20">
      <c r="A20" s="22">
        <f>'13. Monatslohn'!B10</f>
        <v/>
      </c>
      <c r="B20" s="23">
        <f>'13. Monatslohn'!J10</f>
        <v/>
      </c>
    </row>
    <row r="21">
      <c r="A21" s="22">
        <f>'13. Monatslohn'!B11</f>
        <v/>
      </c>
      <c r="B21" s="23">
        <f>'13. Monatslohn'!J11</f>
        <v/>
      </c>
    </row>
    <row r="22">
      <c r="A22" s="22">
        <f>'13. Monatslohn'!B12</f>
        <v/>
      </c>
      <c r="B22" s="23">
        <f>'13. Monatslohn'!J12</f>
        <v/>
      </c>
    </row>
    <row r="23"/>
    <row r="24"/>
    <row r="25">
      <c r="A25" s="21" t="inlineStr">
        <is>
          <t>Abteilung</t>
        </is>
      </c>
      <c r="B25" s="21" t="inlineStr">
        <is>
          <t>Anzahl Mitarbeitende</t>
        </is>
      </c>
    </row>
    <row r="26">
      <c r="A26" s="22" t="inlineStr">
        <is>
          <t>Buchhaltung</t>
        </is>
      </c>
      <c r="B26" s="22">
        <f>COUNTIF('13. Monatslohn'!D4:D12,A26)</f>
        <v/>
      </c>
    </row>
    <row r="27">
      <c r="A27" s="22" t="inlineStr">
        <is>
          <t>HR</t>
        </is>
      </c>
      <c r="B27" s="22">
        <f>COUNTIF('13. Monatslohn'!D4:D12,A27)</f>
        <v/>
      </c>
    </row>
    <row r="28">
      <c r="A28" s="22" t="inlineStr">
        <is>
          <t>IT</t>
        </is>
      </c>
      <c r="B28" s="22">
        <f>COUNTIF('13. Monatslohn'!D4:D12,A28)</f>
        <v/>
      </c>
    </row>
    <row r="29">
      <c r="A29" s="22" t="inlineStr">
        <is>
          <t>Logistik</t>
        </is>
      </c>
      <c r="B29" s="22">
        <f>COUNTIF('13. Monatslohn'!D4:D12,A29)</f>
        <v/>
      </c>
    </row>
    <row r="30">
      <c r="A30" s="22" t="inlineStr">
        <is>
          <t>Marketing</t>
        </is>
      </c>
      <c r="B30" s="22">
        <f>COUNTIF('13. Monatslohn'!D4:D12,A30)</f>
        <v/>
      </c>
    </row>
    <row r="31">
      <c r="A31" s="22" t="inlineStr">
        <is>
          <t>Produktion</t>
        </is>
      </c>
      <c r="B31" s="22">
        <f>COUNTIF('13. Monatslohn'!D4:D12,A31)</f>
        <v/>
      </c>
    </row>
    <row r="32">
      <c r="A32" s="22" t="inlineStr">
        <is>
          <t>Verkauf</t>
        </is>
      </c>
      <c r="B32" s="22">
        <f>COUNTIF('13. Monatslohn'!D4:D12,A32)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85" customWidth="1" min="2" max="2"/>
  </cols>
  <sheetData>
    <row r="1" ht="24" customHeight="1">
      <c r="A1" s="15" t="inlineStr">
        <is>
          <t>Anleitung - Berechnung 13. Monatslohn anteilig</t>
        </is>
      </c>
    </row>
    <row r="2"/>
    <row r="3">
      <c r="A3" s="12" t="inlineStr">
        <is>
          <t>Sheet</t>
        </is>
      </c>
      <c r="B3" s="12" t="inlineStr">
        <is>
          <t>Beschreibung</t>
        </is>
      </c>
    </row>
    <row r="4" ht="55" customHeight="1">
      <c r="A4" s="24" t="inlineStr">
        <is>
          <t>13. Monatslohn</t>
        </is>
      </c>
      <c r="B4" s="25" t="inlineStr">
        <is>
          <t>Hauptblatt mit allen Mitarbeitenden. Erfassen Sie Eintritts- und Austrittsdatum, Monatslohn, Beschäftigungsgrad und bereits ausbezahlten Betrag (gelbe Felder). Die Beschäftigungsmonate, der anteilige 13. Monatslohn und die Restzahlung im Dezember werden automatisch berechnet.</t>
        </is>
      </c>
    </row>
    <row r="5"/>
    <row r="6" ht="55" customHeight="1">
      <c r="A6" s="24" t="inlineStr">
        <is>
          <t>Dashboard</t>
        </is>
      </c>
      <c r="B6" s="25" t="inlineStr">
        <is>
          <t>Übersicht mit Kennzahlen (Total Löhne, anteiliger 13. Monatslohn, Restzahlungen) sowie Balkendiagramm pro Mitarbeitendem und Kreisdiagramm der Abteilungsverteilung.</t>
        </is>
      </c>
    </row>
    <row r="7"/>
    <row r="8" ht="55" customHeight="1">
      <c r="A8" s="24" t="inlineStr">
        <is>
          <t>Anleitung</t>
        </is>
      </c>
      <c r="B8" s="25" t="inlineStr">
        <is>
          <t>Diese Anleitung mit Erklärung der wichtigsten Formeln und Spalten.</t>
        </is>
      </c>
    </row>
    <row r="9"/>
    <row r="10"/>
    <row r="11">
      <c r="A11" s="12" t="inlineStr">
        <is>
          <t>Formel</t>
        </is>
      </c>
      <c r="B11" s="12" t="inlineStr">
        <is>
          <t>Erklärung</t>
        </is>
      </c>
    </row>
    <row r="12" ht="45" customHeight="1">
      <c r="A12" s="26" t="inlineStr">
        <is>
          <t>Beschäftigungsmonate</t>
        </is>
      </c>
      <c r="B12" s="25" t="inlineStr">
        <is>
          <t>Berechnet die Anzahl Monate im Jahr 2026, in denen die Person angestellt war, basierend auf Eintritts- und Austrittsdatum (fehlt Austrittsdatum, gilt Ende Jahr als Referenz).</t>
        </is>
      </c>
    </row>
    <row r="13" ht="45" customHeight="1">
      <c r="A13" s="27" t="inlineStr">
        <is>
          <t>Anteiliger 13. Monatslohn</t>
        </is>
      </c>
      <c r="B13" s="28">
        <f> Monatslohn * Beschäftigungsgrad * (Beschäftigungsmonate / 12). Berücksichtigt Teilzeitpensum und unterjährigen Ein-/Austritt.</f>
        <v/>
      </c>
    </row>
    <row r="14" ht="45" customHeight="1">
      <c r="A14" s="26" t="inlineStr">
        <is>
          <t>Restzahlung Dezember</t>
        </is>
      </c>
      <c r="B14" s="25">
        <f> Anteiliger 13. Monatslohn - bereits ausbezahlter Betrag. Negative Werte (rot) zeigen eine bereits zu hohe Auszahlung an, positive Werte (grün) die im Dezember fällige Restzahlung.</f>
        <v/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2026-07-21T16:54:27Z</dcterms:created>
  <dcterms:modified xmlns:dcterms="http://purl.org/dc/terms/" xmlns:xsi="http://www.w3.org/2001/XMLSchema-instance" xsi:type="dcterms:W3CDTF">2026-07-21T16:54:27Z</dcterms:modified>
</cp:coreProperties>
</file>